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tabRatio="705" firstSheet="3" activeTab="11"/>
  </bookViews>
  <sheets>
    <sheet name="Revenue_B2C" sheetId="17" r:id="rId1"/>
    <sheet name="Revenue_B2B" sheetId="26" r:id="rId2"/>
    <sheet name="Micro Entrepreneurship" sheetId="27" r:id="rId3"/>
    <sheet name="Cost_Buildup" sheetId="16" r:id="rId4"/>
    <sheet name="Salaries" sheetId="20" r:id="rId5"/>
    <sheet name="Asset Schedule" sheetId="4" r:id="rId6"/>
    <sheet name="Tax" sheetId="19" r:id="rId7"/>
    <sheet name="Sch" sheetId="6" r:id="rId8"/>
    <sheet name="P&amp;L" sheetId="9" r:id="rId9"/>
    <sheet name="BS" sheetId="10" r:id="rId10"/>
    <sheet name="CF" sheetId="21" r:id="rId11"/>
    <sheet name="Disc Valuation" sheetId="18" r:id="rId12"/>
  </sheets>
  <definedNames>
    <definedName name="_xlnm._FilterDatabase" localSheetId="8" hidden="1">'P&amp;L'!$B$5:$H$32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8"/>
  <c r="G22"/>
  <c r="K13" i="10"/>
  <c r="J13"/>
  <c r="I13"/>
  <c r="H13"/>
  <c r="G13"/>
  <c r="B148" i="27" l="1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48" i="26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D119" i="27"/>
  <c r="D112"/>
  <c r="D105"/>
  <c r="D98"/>
  <c r="D91"/>
  <c r="D84"/>
  <c r="D77"/>
  <c r="D70"/>
  <c r="D63"/>
  <c r="D56"/>
  <c r="D49"/>
  <c r="D42"/>
  <c r="D35"/>
  <c r="D28"/>
  <c r="D119" i="26"/>
  <c r="D112"/>
  <c r="D105"/>
  <c r="D98"/>
  <c r="D91"/>
  <c r="D84"/>
  <c r="D77"/>
  <c r="D70"/>
  <c r="D63"/>
  <c r="D56"/>
  <c r="D49"/>
  <c r="D42"/>
  <c r="D35"/>
  <c r="D28"/>
  <c r="E122" i="27"/>
  <c r="E122" i="26"/>
  <c r="E122" i="17"/>
  <c r="I20" i="27" l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H20"/>
  <c r="I20" i="26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H20"/>
  <c r="I20" i="17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H20"/>
  <c r="K23" i="4" l="1"/>
  <c r="J23"/>
  <c r="I23"/>
  <c r="H23"/>
  <c r="G23"/>
  <c r="I24" i="27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H24"/>
  <c r="I24" i="17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H24"/>
  <c r="H14" l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W76" i="16" l="1"/>
  <c r="V76"/>
  <c r="U76"/>
  <c r="T76"/>
  <c r="S76"/>
  <c r="W75"/>
  <c r="V75"/>
  <c r="U75"/>
  <c r="T75"/>
  <c r="S75"/>
  <c r="W74"/>
  <c r="V74"/>
  <c r="U74"/>
  <c r="T74"/>
  <c r="S74"/>
  <c r="Q77"/>
  <c r="P77"/>
  <c r="O77"/>
  <c r="N77"/>
  <c r="M77"/>
  <c r="P146" i="20" l="1"/>
  <c r="M146"/>
  <c r="I24" i="26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H24"/>
  <c r="N146" i="20" l="1"/>
  <c r="O146"/>
  <c r="D10" i="27" l="1"/>
  <c r="G13" l="1"/>
  <c r="G21" s="1"/>
  <c r="E115"/>
  <c r="E108"/>
  <c r="E101"/>
  <c r="E94"/>
  <c r="E87"/>
  <c r="E80"/>
  <c r="E73"/>
  <c r="E66"/>
  <c r="E59"/>
  <c r="E52"/>
  <c r="E45"/>
  <c r="E38"/>
  <c r="E31"/>
  <c r="H3"/>
  <c r="I3" s="1"/>
  <c r="J3" s="1"/>
  <c r="K3" s="1"/>
  <c r="L2"/>
  <c r="L3" s="1"/>
  <c r="L4" s="1"/>
  <c r="BN17" s="1"/>
  <c r="G13" i="26"/>
  <c r="G21" s="1"/>
  <c r="E115"/>
  <c r="E108"/>
  <c r="E101"/>
  <c r="E94"/>
  <c r="E87"/>
  <c r="E80"/>
  <c r="E73"/>
  <c r="E66"/>
  <c r="E59"/>
  <c r="E52"/>
  <c r="E45"/>
  <c r="E38"/>
  <c r="E31"/>
  <c r="J3"/>
  <c r="K3" s="1"/>
  <c r="I3"/>
  <c r="H3"/>
  <c r="L2"/>
  <c r="L3" s="1"/>
  <c r="E115" i="17"/>
  <c r="E108"/>
  <c r="E101"/>
  <c r="E94"/>
  <c r="E87"/>
  <c r="E80"/>
  <c r="E73"/>
  <c r="E66"/>
  <c r="E59"/>
  <c r="E52"/>
  <c r="E45"/>
  <c r="E38"/>
  <c r="E31"/>
  <c r="L4" i="26" l="1"/>
  <c r="K17" i="27"/>
  <c r="S17"/>
  <c r="AA17"/>
  <c r="AI17"/>
  <c r="AQ17"/>
  <c r="AY17"/>
  <c r="BK17"/>
  <c r="L17"/>
  <c r="T17"/>
  <c r="AB17"/>
  <c r="AJ17"/>
  <c r="AV17"/>
  <c r="BD17"/>
  <c r="M17"/>
  <c r="U17"/>
  <c r="AC17"/>
  <c r="AO17"/>
  <c r="AW17"/>
  <c r="BA17"/>
  <c r="BE17"/>
  <c r="BI17"/>
  <c r="BM17"/>
  <c r="G17"/>
  <c r="O17"/>
  <c r="W17"/>
  <c r="AE17"/>
  <c r="AM17"/>
  <c r="AU17"/>
  <c r="BC17"/>
  <c r="BG17"/>
  <c r="H17"/>
  <c r="P17"/>
  <c r="X17"/>
  <c r="AF17"/>
  <c r="AN17"/>
  <c r="AR17"/>
  <c r="AZ17"/>
  <c r="BH17"/>
  <c r="BL17"/>
  <c r="I17"/>
  <c r="Q17"/>
  <c r="Y17"/>
  <c r="AG17"/>
  <c r="AK17"/>
  <c r="AS17"/>
  <c r="J17"/>
  <c r="N17"/>
  <c r="R17"/>
  <c r="V17"/>
  <c r="Z17"/>
  <c r="AD17"/>
  <c r="AH17"/>
  <c r="AL17"/>
  <c r="AP17"/>
  <c r="AT17"/>
  <c r="AX17"/>
  <c r="BB17"/>
  <c r="BF17"/>
  <c r="BJ17"/>
  <c r="H17" i="26"/>
  <c r="L17"/>
  <c r="P17"/>
  <c r="T17"/>
  <c r="X17"/>
  <c r="AB17"/>
  <c r="AF17"/>
  <c r="AJ17"/>
  <c r="AN17"/>
  <c r="AR17"/>
  <c r="AV17"/>
  <c r="AZ17"/>
  <c r="BD17"/>
  <c r="BH17"/>
  <c r="BL17"/>
  <c r="I17"/>
  <c r="M17"/>
  <c r="Q17"/>
  <c r="U17"/>
  <c r="Y17"/>
  <c r="AC17"/>
  <c r="AG17"/>
  <c r="AK17"/>
  <c r="AO17"/>
  <c r="AS17"/>
  <c r="AW17"/>
  <c r="BA17"/>
  <c r="BE17"/>
  <c r="BI17"/>
  <c r="BM17"/>
  <c r="J17"/>
  <c r="N17"/>
  <c r="R17"/>
  <c r="V17"/>
  <c r="Z17"/>
  <c r="AD17"/>
  <c r="AH17"/>
  <c r="AL17"/>
  <c r="AP17"/>
  <c r="AT17"/>
  <c r="AX17"/>
  <c r="BB17"/>
  <c r="BF17"/>
  <c r="BJ17"/>
  <c r="L5" i="27"/>
  <c r="L5" i="26"/>
  <c r="BN17" l="1"/>
  <c r="BK17"/>
  <c r="AU17"/>
  <c r="AE17"/>
  <c r="O17"/>
  <c r="AI17"/>
  <c r="BG17"/>
  <c r="AQ17"/>
  <c r="AA17"/>
  <c r="K17"/>
  <c r="S17"/>
  <c r="BC17"/>
  <c r="AM17"/>
  <c r="W17"/>
  <c r="G17"/>
  <c r="AY17"/>
  <c r="M27" i="4"/>
  <c r="M24"/>
  <c r="M22"/>
  <c r="M42"/>
  <c r="M41"/>
  <c r="M40"/>
  <c r="R29" i="16"/>
  <c r="Q29"/>
  <c r="P29"/>
  <c r="O29"/>
  <c r="N29"/>
  <c r="M29"/>
  <c r="L29"/>
  <c r="K29"/>
  <c r="J29"/>
  <c r="I29"/>
  <c r="H29"/>
  <c r="G29"/>
  <c r="R28"/>
  <c r="Q28"/>
  <c r="P28"/>
  <c r="O28"/>
  <c r="N28"/>
  <c r="M28"/>
  <c r="L28"/>
  <c r="K28"/>
  <c r="J28"/>
  <c r="I28"/>
  <c r="H28"/>
  <c r="G28"/>
  <c r="R27"/>
  <c r="Q27"/>
  <c r="P27"/>
  <c r="O27"/>
  <c r="N27"/>
  <c r="M27"/>
  <c r="L27"/>
  <c r="K27"/>
  <c r="J27"/>
  <c r="I27"/>
  <c r="H27"/>
  <c r="G27"/>
  <c r="M34" i="4" l="1"/>
  <c r="M32"/>
  <c r="G17"/>
  <c r="M11"/>
  <c r="M13"/>
  <c r="M15"/>
  <c r="M17"/>
  <c r="G27"/>
  <c r="G22"/>
  <c r="M87" l="1"/>
  <c r="G87"/>
  <c r="M77"/>
  <c r="G77"/>
  <c r="M67"/>
  <c r="G67"/>
  <c r="M57"/>
  <c r="G57"/>
  <c r="Q106" l="1"/>
  <c r="P106"/>
  <c r="O106"/>
  <c r="N106"/>
  <c r="M106"/>
  <c r="K106"/>
  <c r="J106"/>
  <c r="I106"/>
  <c r="H106"/>
  <c r="G106"/>
  <c r="W93" i="16"/>
  <c r="V93"/>
  <c r="U93"/>
  <c r="T93"/>
  <c r="S93"/>
  <c r="W92"/>
  <c r="V92"/>
  <c r="U92"/>
  <c r="T92"/>
  <c r="S92"/>
  <c r="W88"/>
  <c r="V88"/>
  <c r="U88"/>
  <c r="T88"/>
  <c r="S88"/>
  <c r="W87"/>
  <c r="V87"/>
  <c r="U87"/>
  <c r="T87"/>
  <c r="S87"/>
  <c r="W86"/>
  <c r="V86"/>
  <c r="U86"/>
  <c r="T86"/>
  <c r="S86"/>
  <c r="W85"/>
  <c r="V85"/>
  <c r="U85"/>
  <c r="T85"/>
  <c r="S85"/>
  <c r="G42" i="4"/>
  <c r="G41"/>
  <c r="G40"/>
  <c r="G29" i="19"/>
  <c r="C40"/>
  <c r="K19" s="1"/>
  <c r="M102" i="4"/>
  <c r="G102"/>
  <c r="N43"/>
  <c r="H89" s="1"/>
  <c r="N89" s="1"/>
  <c r="N50"/>
  <c r="Q43"/>
  <c r="Q50" s="1"/>
  <c r="P43"/>
  <c r="P50" s="1"/>
  <c r="O43"/>
  <c r="O50" s="1"/>
  <c r="M43"/>
  <c r="M50" s="1"/>
  <c r="K43"/>
  <c r="K50" s="1"/>
  <c r="J43"/>
  <c r="J50" s="1"/>
  <c r="I43"/>
  <c r="I50" s="1"/>
  <c r="H43"/>
  <c r="H50" s="1"/>
  <c r="M28"/>
  <c r="M48" s="1"/>
  <c r="M18"/>
  <c r="M47" s="1"/>
  <c r="G51" i="20"/>
  <c r="H51" s="1"/>
  <c r="G50"/>
  <c r="S50" s="1"/>
  <c r="G49"/>
  <c r="S49" s="1"/>
  <c r="G46"/>
  <c r="H46" s="1"/>
  <c r="H92" s="1"/>
  <c r="G45"/>
  <c r="S45" s="1"/>
  <c r="G42"/>
  <c r="H42" s="1"/>
  <c r="H88" s="1"/>
  <c r="G41"/>
  <c r="S41" s="1"/>
  <c r="AE41" s="1"/>
  <c r="AQ41" s="1"/>
  <c r="BC41" s="1"/>
  <c r="G38"/>
  <c r="H38" s="1"/>
  <c r="H84" s="1"/>
  <c r="G37"/>
  <c r="S37" s="1"/>
  <c r="G36"/>
  <c r="H36" s="1"/>
  <c r="H82" s="1"/>
  <c r="G35"/>
  <c r="S35" s="1"/>
  <c r="G34"/>
  <c r="H34" s="1"/>
  <c r="H80" s="1"/>
  <c r="G31"/>
  <c r="H31" s="1"/>
  <c r="G30"/>
  <c r="S30" s="1"/>
  <c r="G27"/>
  <c r="S27" s="1"/>
  <c r="AE27" s="1"/>
  <c r="G26"/>
  <c r="S26" s="1"/>
  <c r="AE26" s="1"/>
  <c r="AQ26" s="1"/>
  <c r="G23"/>
  <c r="H23" s="1"/>
  <c r="H69" s="1"/>
  <c r="G22"/>
  <c r="S22" s="1"/>
  <c r="AE22" s="1"/>
  <c r="AQ22" s="1"/>
  <c r="BC22" s="1"/>
  <c r="G21"/>
  <c r="H21" s="1"/>
  <c r="H67" s="1"/>
  <c r="G20"/>
  <c r="S20" s="1"/>
  <c r="G19"/>
  <c r="H19" s="1"/>
  <c r="H65" s="1"/>
  <c r="G16"/>
  <c r="H16" s="1"/>
  <c r="H62" s="1"/>
  <c r="G15"/>
  <c r="H15" s="1"/>
  <c r="H61" s="1"/>
  <c r="G14"/>
  <c r="H14" s="1"/>
  <c r="H60" s="1"/>
  <c r="G13"/>
  <c r="S13" s="1"/>
  <c r="AE13" s="1"/>
  <c r="AQ13" s="1"/>
  <c r="BC13" s="1"/>
  <c r="G12"/>
  <c r="H12" s="1"/>
  <c r="H58" s="1"/>
  <c r="G11"/>
  <c r="H11" s="1"/>
  <c r="I11" s="1"/>
  <c r="J11" s="1"/>
  <c r="W72" i="16"/>
  <c r="V72"/>
  <c r="U72"/>
  <c r="T72"/>
  <c r="S72"/>
  <c r="W71"/>
  <c r="V71"/>
  <c r="U71"/>
  <c r="T71"/>
  <c r="S71"/>
  <c r="W70"/>
  <c r="V70"/>
  <c r="U70"/>
  <c r="T70"/>
  <c r="S70"/>
  <c r="W69"/>
  <c r="V69"/>
  <c r="U69"/>
  <c r="T69"/>
  <c r="S69"/>
  <c r="W67"/>
  <c r="V67"/>
  <c r="U67"/>
  <c r="T67"/>
  <c r="S67"/>
  <c r="W66"/>
  <c r="V66"/>
  <c r="U66"/>
  <c r="T66"/>
  <c r="S66"/>
  <c r="W64"/>
  <c r="V64"/>
  <c r="U64"/>
  <c r="T64"/>
  <c r="S64"/>
  <c r="W62"/>
  <c r="V62"/>
  <c r="U62"/>
  <c r="T62"/>
  <c r="S62"/>
  <c r="W61"/>
  <c r="V61"/>
  <c r="U61"/>
  <c r="T61"/>
  <c r="S61"/>
  <c r="W60"/>
  <c r="V60"/>
  <c r="U60"/>
  <c r="T60"/>
  <c r="S60"/>
  <c r="W59"/>
  <c r="V59"/>
  <c r="U59"/>
  <c r="T59"/>
  <c r="S59"/>
  <c r="Q65"/>
  <c r="P65"/>
  <c r="O65"/>
  <c r="N65"/>
  <c r="M65"/>
  <c r="Q63"/>
  <c r="P63"/>
  <c r="O63"/>
  <c r="N63"/>
  <c r="M63"/>
  <c r="R23"/>
  <c r="Q23"/>
  <c r="P23"/>
  <c r="O23"/>
  <c r="N23"/>
  <c r="M23"/>
  <c r="L23"/>
  <c r="K23"/>
  <c r="J23"/>
  <c r="I23"/>
  <c r="H23"/>
  <c r="G23"/>
  <c r="R20"/>
  <c r="Q20"/>
  <c r="P20"/>
  <c r="O20"/>
  <c r="N20"/>
  <c r="M20"/>
  <c r="L20"/>
  <c r="K20"/>
  <c r="J20"/>
  <c r="I20"/>
  <c r="H20"/>
  <c r="G20"/>
  <c r="R19"/>
  <c r="Q19"/>
  <c r="P19"/>
  <c r="O19"/>
  <c r="N19"/>
  <c r="M19"/>
  <c r="L19"/>
  <c r="K19"/>
  <c r="J19"/>
  <c r="I19"/>
  <c r="H19"/>
  <c r="G19"/>
  <c r="R46"/>
  <c r="Q46"/>
  <c r="P46"/>
  <c r="O46"/>
  <c r="N46"/>
  <c r="M46"/>
  <c r="L46"/>
  <c r="K46"/>
  <c r="J46"/>
  <c r="I46"/>
  <c r="H46"/>
  <c r="G46"/>
  <c r="R45"/>
  <c r="R47" s="1"/>
  <c r="Q45"/>
  <c r="Q47" s="1"/>
  <c r="P45"/>
  <c r="P47" s="1"/>
  <c r="O45"/>
  <c r="O47" s="1"/>
  <c r="N45"/>
  <c r="N47" s="1"/>
  <c r="M45"/>
  <c r="L45"/>
  <c r="L47" s="1"/>
  <c r="K45"/>
  <c r="K47" s="1"/>
  <c r="J45"/>
  <c r="J47" s="1"/>
  <c r="I45"/>
  <c r="I47" s="1"/>
  <c r="H45"/>
  <c r="H47" s="1"/>
  <c r="G45"/>
  <c r="G47" s="1"/>
  <c r="G41"/>
  <c r="H41"/>
  <c r="I41"/>
  <c r="J41"/>
  <c r="K41"/>
  <c r="L41"/>
  <c r="M41"/>
  <c r="N41"/>
  <c r="O41"/>
  <c r="P41"/>
  <c r="Q41"/>
  <c r="R41"/>
  <c r="R37"/>
  <c r="Q37"/>
  <c r="P37"/>
  <c r="O37"/>
  <c r="N37"/>
  <c r="M37"/>
  <c r="L37"/>
  <c r="K37"/>
  <c r="J37"/>
  <c r="I37"/>
  <c r="H37"/>
  <c r="G37"/>
  <c r="G96" i="20" l="1"/>
  <c r="S31"/>
  <c r="AE31" s="1"/>
  <c r="M47" i="16"/>
  <c r="H27" i="20"/>
  <c r="I27" s="1"/>
  <c r="I73" s="1"/>
  <c r="H19" i="19"/>
  <c r="G87" i="20"/>
  <c r="J19" i="19"/>
  <c r="G19"/>
  <c r="I19"/>
  <c r="G43" i="4"/>
  <c r="G50" s="1"/>
  <c r="J89"/>
  <c r="P89" s="1"/>
  <c r="H88"/>
  <c r="N88" s="1"/>
  <c r="N90" s="1"/>
  <c r="G89"/>
  <c r="M89" s="1"/>
  <c r="K89"/>
  <c r="Q89" s="1"/>
  <c r="G59"/>
  <c r="I88"/>
  <c r="O88" s="1"/>
  <c r="K88"/>
  <c r="K90" s="1"/>
  <c r="G69"/>
  <c r="M69" s="1"/>
  <c r="J88"/>
  <c r="P88" s="1"/>
  <c r="P90" s="1"/>
  <c r="I89"/>
  <c r="O89" s="1"/>
  <c r="S51" i="20"/>
  <c r="AE51" s="1"/>
  <c r="G97"/>
  <c r="G92"/>
  <c r="G81"/>
  <c r="G73"/>
  <c r="S19"/>
  <c r="AE19" s="1"/>
  <c r="G67"/>
  <c r="G68"/>
  <c r="G59"/>
  <c r="S11"/>
  <c r="AE11" s="1"/>
  <c r="AQ11" s="1"/>
  <c r="BC11" s="1"/>
  <c r="H26"/>
  <c r="T26" s="1"/>
  <c r="AF26" s="1"/>
  <c r="G69"/>
  <c r="G83"/>
  <c r="H35"/>
  <c r="I35" s="1"/>
  <c r="I81" s="1"/>
  <c r="G60"/>
  <c r="G72"/>
  <c r="G84"/>
  <c r="G62"/>
  <c r="G76"/>
  <c r="G91"/>
  <c r="G61"/>
  <c r="G88"/>
  <c r="S12"/>
  <c r="AE12" s="1"/>
  <c r="AQ12" s="1"/>
  <c r="G65"/>
  <c r="G77"/>
  <c r="G66"/>
  <c r="G80"/>
  <c r="G95"/>
  <c r="S42"/>
  <c r="AE42" s="1"/>
  <c r="G58"/>
  <c r="G82"/>
  <c r="AE37"/>
  <c r="AE30"/>
  <c r="BC26"/>
  <c r="AE20"/>
  <c r="AE49"/>
  <c r="AE50"/>
  <c r="T31"/>
  <c r="H77"/>
  <c r="I51"/>
  <c r="I97" s="1"/>
  <c r="H97"/>
  <c r="AE35"/>
  <c r="AE45"/>
  <c r="AQ27"/>
  <c r="S14"/>
  <c r="H37"/>
  <c r="I37" s="1"/>
  <c r="I83" s="1"/>
  <c r="H49"/>
  <c r="T49" s="1"/>
  <c r="S21"/>
  <c r="S16"/>
  <c r="S23"/>
  <c r="I31"/>
  <c r="T51"/>
  <c r="H45"/>
  <c r="H50"/>
  <c r="H96" s="1"/>
  <c r="I46"/>
  <c r="I92" s="1"/>
  <c r="T46"/>
  <c r="S46"/>
  <c r="T42"/>
  <c r="I42"/>
  <c r="I88" s="1"/>
  <c r="H41"/>
  <c r="H87" s="1"/>
  <c r="I34"/>
  <c r="I80" s="1"/>
  <c r="T34"/>
  <c r="T36"/>
  <c r="I36"/>
  <c r="I82" s="1"/>
  <c r="I38"/>
  <c r="I84" s="1"/>
  <c r="T38"/>
  <c r="S34"/>
  <c r="S36"/>
  <c r="S38"/>
  <c r="H30"/>
  <c r="H76" s="1"/>
  <c r="I19"/>
  <c r="I65" s="1"/>
  <c r="T19"/>
  <c r="I21"/>
  <c r="I67" s="1"/>
  <c r="T21"/>
  <c r="T23"/>
  <c r="I23"/>
  <c r="I69" s="1"/>
  <c r="H20"/>
  <c r="H66" s="1"/>
  <c r="H22"/>
  <c r="H68" s="1"/>
  <c r="I14"/>
  <c r="I60" s="1"/>
  <c r="T14"/>
  <c r="T15"/>
  <c r="I15"/>
  <c r="I61" s="1"/>
  <c r="I16"/>
  <c r="I62" s="1"/>
  <c r="T16"/>
  <c r="I12"/>
  <c r="I58" s="1"/>
  <c r="T12"/>
  <c r="H13"/>
  <c r="H59" s="1"/>
  <c r="T11"/>
  <c r="AF11" s="1"/>
  <c r="AR11" s="1"/>
  <c r="BD11" s="1"/>
  <c r="S15"/>
  <c r="K11"/>
  <c r="V11"/>
  <c r="AH11" s="1"/>
  <c r="AT11" s="1"/>
  <c r="BF11" s="1"/>
  <c r="U11"/>
  <c r="AG11" s="1"/>
  <c r="AS11" s="1"/>
  <c r="BE11" s="1"/>
  <c r="T27" l="1"/>
  <c r="H73"/>
  <c r="G88" i="4"/>
  <c r="M88" s="1"/>
  <c r="M93" s="1"/>
  <c r="O90"/>
  <c r="I90"/>
  <c r="H90"/>
  <c r="G93"/>
  <c r="G90"/>
  <c r="G92" s="1"/>
  <c r="Q88"/>
  <c r="J90"/>
  <c r="M59"/>
  <c r="Q90"/>
  <c r="H81" i="20"/>
  <c r="T35"/>
  <c r="AF35" s="1"/>
  <c r="H72"/>
  <c r="M90" i="4"/>
  <c r="M92" s="1"/>
  <c r="M94" s="1"/>
  <c r="N87" s="1"/>
  <c r="N92" s="1"/>
  <c r="I26" i="20"/>
  <c r="I72" s="1"/>
  <c r="U51"/>
  <c r="AG51" s="1"/>
  <c r="AE34"/>
  <c r="AQ35"/>
  <c r="U27"/>
  <c r="AF42"/>
  <c r="AF51"/>
  <c r="AE21"/>
  <c r="AQ37"/>
  <c r="AF16"/>
  <c r="J27"/>
  <c r="J73" s="1"/>
  <c r="AE46"/>
  <c r="AF49"/>
  <c r="I49"/>
  <c r="H95"/>
  <c r="BC27"/>
  <c r="AR26"/>
  <c r="AF31"/>
  <c r="AQ19"/>
  <c r="AQ51"/>
  <c r="AE16"/>
  <c r="AQ20"/>
  <c r="AE15"/>
  <c r="AF15"/>
  <c r="AF34"/>
  <c r="J31"/>
  <c r="V31" s="1"/>
  <c r="I77"/>
  <c r="T37"/>
  <c r="H83"/>
  <c r="AE14"/>
  <c r="AQ50"/>
  <c r="AF14"/>
  <c r="AF19"/>
  <c r="AE38"/>
  <c r="T45"/>
  <c r="H91"/>
  <c r="AF27"/>
  <c r="AQ45"/>
  <c r="AQ42"/>
  <c r="AQ49"/>
  <c r="AF12"/>
  <c r="AF23"/>
  <c r="AF46"/>
  <c r="AF21"/>
  <c r="AF36"/>
  <c r="AQ31"/>
  <c r="AE36"/>
  <c r="J51"/>
  <c r="J97" s="1"/>
  <c r="AE23"/>
  <c r="BC12"/>
  <c r="AQ30"/>
  <c r="AF38"/>
  <c r="U31"/>
  <c r="I45"/>
  <c r="T50"/>
  <c r="I50"/>
  <c r="I96" s="1"/>
  <c r="J46"/>
  <c r="J92" s="1"/>
  <c r="U46"/>
  <c r="T41"/>
  <c r="I41"/>
  <c r="I87" s="1"/>
  <c r="J42"/>
  <c r="J88" s="1"/>
  <c r="U42"/>
  <c r="U37"/>
  <c r="J37"/>
  <c r="J83" s="1"/>
  <c r="J34"/>
  <c r="J80" s="1"/>
  <c r="U34"/>
  <c r="J38"/>
  <c r="J84" s="1"/>
  <c r="U38"/>
  <c r="J36"/>
  <c r="J82" s="1"/>
  <c r="U36"/>
  <c r="U35"/>
  <c r="J35"/>
  <c r="J81" s="1"/>
  <c r="T30"/>
  <c r="I30"/>
  <c r="I76" s="1"/>
  <c r="T22"/>
  <c r="I22"/>
  <c r="I68" s="1"/>
  <c r="T20"/>
  <c r="I20"/>
  <c r="I66" s="1"/>
  <c r="J23"/>
  <c r="J69" s="1"/>
  <c r="U23"/>
  <c r="J21"/>
  <c r="J67" s="1"/>
  <c r="U21"/>
  <c r="J19"/>
  <c r="J65" s="1"/>
  <c r="U19"/>
  <c r="J12"/>
  <c r="J58" s="1"/>
  <c r="U12"/>
  <c r="J16"/>
  <c r="J62" s="1"/>
  <c r="U16"/>
  <c r="U15"/>
  <c r="J15"/>
  <c r="J61" s="1"/>
  <c r="T13"/>
  <c r="I13"/>
  <c r="I59" s="1"/>
  <c r="J14"/>
  <c r="J60" s="1"/>
  <c r="U14"/>
  <c r="W11"/>
  <c r="AI11" s="1"/>
  <c r="AU11" s="1"/>
  <c r="BG11" s="1"/>
  <c r="L11"/>
  <c r="R40" i="16"/>
  <c r="Q40"/>
  <c r="P40"/>
  <c r="O40"/>
  <c r="N40"/>
  <c r="M40"/>
  <c r="L40"/>
  <c r="K40"/>
  <c r="J40"/>
  <c r="I40"/>
  <c r="H40"/>
  <c r="G40"/>
  <c r="R39"/>
  <c r="Q39"/>
  <c r="P39"/>
  <c r="O39"/>
  <c r="N39"/>
  <c r="M39"/>
  <c r="L39"/>
  <c r="K39"/>
  <c r="J39"/>
  <c r="I39"/>
  <c r="H39"/>
  <c r="G39"/>
  <c r="R38"/>
  <c r="Q38"/>
  <c r="P38"/>
  <c r="O38"/>
  <c r="N38"/>
  <c r="M38"/>
  <c r="L38"/>
  <c r="K38"/>
  <c r="J38"/>
  <c r="I38"/>
  <c r="H38"/>
  <c r="G38"/>
  <c r="R36"/>
  <c r="Q36"/>
  <c r="P36"/>
  <c r="O36"/>
  <c r="N36"/>
  <c r="M36"/>
  <c r="L36"/>
  <c r="K36"/>
  <c r="J36"/>
  <c r="I36"/>
  <c r="H36"/>
  <c r="G36"/>
  <c r="R35"/>
  <c r="R50" s="1"/>
  <c r="Q35"/>
  <c r="Q50" s="1"/>
  <c r="P35"/>
  <c r="P50" s="1"/>
  <c r="O35"/>
  <c r="O50" s="1"/>
  <c r="N35"/>
  <c r="N50" s="1"/>
  <c r="M35"/>
  <c r="M50" s="1"/>
  <c r="L35"/>
  <c r="L50" s="1"/>
  <c r="K35"/>
  <c r="K50" s="1"/>
  <c r="J35"/>
  <c r="J50" s="1"/>
  <c r="I35"/>
  <c r="H35"/>
  <c r="G35"/>
  <c r="G50" s="1"/>
  <c r="R30"/>
  <c r="Q30"/>
  <c r="P30"/>
  <c r="O30"/>
  <c r="N30"/>
  <c r="M30"/>
  <c r="L30"/>
  <c r="K30"/>
  <c r="J30"/>
  <c r="I30"/>
  <c r="H30"/>
  <c r="G30"/>
  <c r="R25"/>
  <c r="Q25"/>
  <c r="P25"/>
  <c r="O25"/>
  <c r="N25"/>
  <c r="M25"/>
  <c r="L25"/>
  <c r="K25"/>
  <c r="J25"/>
  <c r="I25"/>
  <c r="H25"/>
  <c r="G25"/>
  <c r="R17"/>
  <c r="Q17"/>
  <c r="P17"/>
  <c r="O17"/>
  <c r="N17"/>
  <c r="M17"/>
  <c r="L17"/>
  <c r="K17"/>
  <c r="J17"/>
  <c r="I17"/>
  <c r="H17"/>
  <c r="G17"/>
  <c r="I50" l="1"/>
  <c r="H50"/>
  <c r="G94" i="4"/>
  <c r="H87" s="1"/>
  <c r="H93" s="1"/>
  <c r="N93"/>
  <c r="N94" s="1"/>
  <c r="O87" s="1"/>
  <c r="O92" s="1"/>
  <c r="AF41" i="20"/>
  <c r="H92" i="4"/>
  <c r="H94" s="1"/>
  <c r="I87" s="1"/>
  <c r="U26" i="20"/>
  <c r="AG26" s="1"/>
  <c r="J26"/>
  <c r="J72" s="1"/>
  <c r="V51"/>
  <c r="AH51" s="1"/>
  <c r="K51"/>
  <c r="K97" s="1"/>
  <c r="AH31"/>
  <c r="BC45"/>
  <c r="AG15"/>
  <c r="AG35"/>
  <c r="AG37"/>
  <c r="AG31"/>
  <c r="AR16"/>
  <c r="AR42"/>
  <c r="AR51"/>
  <c r="BC31"/>
  <c r="AF37"/>
  <c r="AG16"/>
  <c r="AG23"/>
  <c r="K27"/>
  <c r="K73" s="1"/>
  <c r="AG36"/>
  <c r="AG42"/>
  <c r="AR36"/>
  <c r="AR12"/>
  <c r="AR27"/>
  <c r="AR14"/>
  <c r="AR35"/>
  <c r="AQ15"/>
  <c r="BC19"/>
  <c r="I95"/>
  <c r="J49"/>
  <c r="U49"/>
  <c r="AG27"/>
  <c r="AG21"/>
  <c r="AR23"/>
  <c r="AR15"/>
  <c r="V27"/>
  <c r="AF50"/>
  <c r="AR38"/>
  <c r="AQ23"/>
  <c r="BC37"/>
  <c r="BC51"/>
  <c r="AG14"/>
  <c r="AG12"/>
  <c r="AG38"/>
  <c r="AR21"/>
  <c r="BC49"/>
  <c r="AF45"/>
  <c r="BC50"/>
  <c r="K31"/>
  <c r="J77"/>
  <c r="BC20"/>
  <c r="AR31"/>
  <c r="AR49"/>
  <c r="BC35"/>
  <c r="AF13"/>
  <c r="AF22"/>
  <c r="AS51"/>
  <c r="AR19"/>
  <c r="AF20"/>
  <c r="AF30"/>
  <c r="BC30"/>
  <c r="AQ21"/>
  <c r="AG19"/>
  <c r="AG34"/>
  <c r="AG46"/>
  <c r="U45"/>
  <c r="I91"/>
  <c r="AQ36"/>
  <c r="AR46"/>
  <c r="BC42"/>
  <c r="AQ38"/>
  <c r="AQ14"/>
  <c r="AR34"/>
  <c r="AQ16"/>
  <c r="BD26"/>
  <c r="AQ46"/>
  <c r="AQ34"/>
  <c r="J45"/>
  <c r="U50"/>
  <c r="J50"/>
  <c r="J96" s="1"/>
  <c r="V46"/>
  <c r="K46"/>
  <c r="K92" s="1"/>
  <c r="V42"/>
  <c r="K42"/>
  <c r="K88" s="1"/>
  <c r="J41"/>
  <c r="J87" s="1"/>
  <c r="U41"/>
  <c r="V36"/>
  <c r="K36"/>
  <c r="K82" s="1"/>
  <c r="V38"/>
  <c r="K38"/>
  <c r="K84" s="1"/>
  <c r="V34"/>
  <c r="K34"/>
  <c r="K80" s="1"/>
  <c r="V35"/>
  <c r="K35"/>
  <c r="K81" s="1"/>
  <c r="V37"/>
  <c r="K37"/>
  <c r="K83" s="1"/>
  <c r="U30"/>
  <c r="J30"/>
  <c r="J76" s="1"/>
  <c r="V19"/>
  <c r="K19"/>
  <c r="K65" s="1"/>
  <c r="V23"/>
  <c r="K23"/>
  <c r="K69" s="1"/>
  <c r="V21"/>
  <c r="K21"/>
  <c r="K67" s="1"/>
  <c r="U20"/>
  <c r="J20"/>
  <c r="J66" s="1"/>
  <c r="J22"/>
  <c r="J68" s="1"/>
  <c r="U22"/>
  <c r="V16"/>
  <c r="K16"/>
  <c r="K62" s="1"/>
  <c r="V15"/>
  <c r="K15"/>
  <c r="K61" s="1"/>
  <c r="U13"/>
  <c r="J13"/>
  <c r="J59" s="1"/>
  <c r="K14"/>
  <c r="K60" s="1"/>
  <c r="V14"/>
  <c r="K12"/>
  <c r="K58" s="1"/>
  <c r="V12"/>
  <c r="X11"/>
  <c r="AJ11" s="1"/>
  <c r="AV11" s="1"/>
  <c r="BH11" s="1"/>
  <c r="M11"/>
  <c r="L42" i="16"/>
  <c r="N42"/>
  <c r="I42"/>
  <c r="Q42"/>
  <c r="J42"/>
  <c r="K42"/>
  <c r="G42"/>
  <c r="O42"/>
  <c r="R42"/>
  <c r="M42"/>
  <c r="H42"/>
  <c r="P42"/>
  <c r="H3" i="17"/>
  <c r="P49" i="16" l="1"/>
  <c r="P10" i="26"/>
  <c r="P15" s="1"/>
  <c r="P10" i="17"/>
  <c r="P10" i="27"/>
  <c r="P15" s="1"/>
  <c r="O49" i="16"/>
  <c r="O10" i="26"/>
  <c r="O15" s="1"/>
  <c r="O10" i="17"/>
  <c r="O10" i="27"/>
  <c r="O15" s="1"/>
  <c r="Q49" i="16"/>
  <c r="Q10" i="26"/>
  <c r="Q15" s="1"/>
  <c r="Q10" i="17"/>
  <c r="Q10" i="27"/>
  <c r="Q15" s="1"/>
  <c r="H49" i="16"/>
  <c r="H10" i="26"/>
  <c r="H15" s="1"/>
  <c r="H10" i="17"/>
  <c r="H10" i="27"/>
  <c r="H15" s="1"/>
  <c r="G49" i="16"/>
  <c r="G10" i="26"/>
  <c r="G15" s="1"/>
  <c r="G16" s="1"/>
  <c r="G18" s="1"/>
  <c r="G19" s="1"/>
  <c r="G22" s="1"/>
  <c r="G25" s="1"/>
  <c r="G120" s="1"/>
  <c r="G10" i="17"/>
  <c r="G10" i="27"/>
  <c r="G15" s="1"/>
  <c r="G16" s="1"/>
  <c r="G18" s="1"/>
  <c r="G19" s="1"/>
  <c r="G22" s="1"/>
  <c r="G25" s="1"/>
  <c r="G120" s="1"/>
  <c r="I49" i="16"/>
  <c r="I10" i="26"/>
  <c r="I15" s="1"/>
  <c r="I10" i="17"/>
  <c r="I10" i="27"/>
  <c r="I15" s="1"/>
  <c r="M49" i="16"/>
  <c r="M10" i="26"/>
  <c r="M15" s="1"/>
  <c r="M10" i="17"/>
  <c r="M10" i="27"/>
  <c r="M15" s="1"/>
  <c r="K49" i="16"/>
  <c r="K10" i="26"/>
  <c r="K15" s="1"/>
  <c r="K10" i="17"/>
  <c r="K10" i="27"/>
  <c r="K15" s="1"/>
  <c r="N49" i="16"/>
  <c r="N10" i="26"/>
  <c r="N15" s="1"/>
  <c r="N10" i="17"/>
  <c r="N10" i="27"/>
  <c r="N15" s="1"/>
  <c r="R49" i="16"/>
  <c r="R10" i="26"/>
  <c r="R15" s="1"/>
  <c r="R10" i="17"/>
  <c r="R10" i="27"/>
  <c r="R15" s="1"/>
  <c r="J49" i="16"/>
  <c r="J10" i="26"/>
  <c r="J15" s="1"/>
  <c r="J10" i="17"/>
  <c r="J10" i="27"/>
  <c r="J15" s="1"/>
  <c r="L49" i="16"/>
  <c r="L10" i="26"/>
  <c r="L15" s="1"/>
  <c r="L10" i="17"/>
  <c r="L10" i="27"/>
  <c r="L15" s="1"/>
  <c r="O93" i="4"/>
  <c r="O94" s="1"/>
  <c r="P87" s="1"/>
  <c r="P93" s="1"/>
  <c r="AG41" i="20"/>
  <c r="AR41"/>
  <c r="I92" i="4"/>
  <c r="I93"/>
  <c r="K26" i="20"/>
  <c r="K72" s="1"/>
  <c r="V26"/>
  <c r="AH26" s="1"/>
  <c r="W51"/>
  <c r="AI51" s="1"/>
  <c r="L27"/>
  <c r="L73" s="1"/>
  <c r="L51"/>
  <c r="L97" s="1"/>
  <c r="AG13"/>
  <c r="AG20"/>
  <c r="AH37"/>
  <c r="AG50"/>
  <c r="BD15"/>
  <c r="AS16"/>
  <c r="BD42"/>
  <c r="AT31"/>
  <c r="BC46"/>
  <c r="BC14"/>
  <c r="BC36"/>
  <c r="AS19"/>
  <c r="AR30"/>
  <c r="AR22"/>
  <c r="BD31"/>
  <c r="AR45"/>
  <c r="AS12"/>
  <c r="BC23"/>
  <c r="BD14"/>
  <c r="AS42"/>
  <c r="AH35"/>
  <c r="AR37"/>
  <c r="AH21"/>
  <c r="BD16"/>
  <c r="BC38"/>
  <c r="AR20"/>
  <c r="AH23"/>
  <c r="AS31"/>
  <c r="K45"/>
  <c r="K91" s="1"/>
  <c r="J91"/>
  <c r="BC16"/>
  <c r="AS46"/>
  <c r="BD19"/>
  <c r="K77"/>
  <c r="L31"/>
  <c r="W31"/>
  <c r="BD21"/>
  <c r="AR50"/>
  <c r="BC15"/>
  <c r="BD12"/>
  <c r="AH15"/>
  <c r="BD23"/>
  <c r="AS26"/>
  <c r="AG45"/>
  <c r="BD38"/>
  <c r="AS36"/>
  <c r="AH16"/>
  <c r="AH34"/>
  <c r="AS21"/>
  <c r="AS15"/>
  <c r="AG22"/>
  <c r="AH19"/>
  <c r="AG30"/>
  <c r="AH38"/>
  <c r="AH46"/>
  <c r="AH27"/>
  <c r="AS27"/>
  <c r="AS23"/>
  <c r="BD51"/>
  <c r="AS37"/>
  <c r="AH12"/>
  <c r="BC21"/>
  <c r="AR13"/>
  <c r="AS14"/>
  <c r="BD27"/>
  <c r="AH42"/>
  <c r="AH14"/>
  <c r="W27"/>
  <c r="BC34"/>
  <c r="BD34"/>
  <c r="BD46"/>
  <c r="AS34"/>
  <c r="AT51"/>
  <c r="BE51"/>
  <c r="BD49"/>
  <c r="AS38"/>
  <c r="AG49"/>
  <c r="BD35"/>
  <c r="BD36"/>
  <c r="AH36"/>
  <c r="K49"/>
  <c r="J95"/>
  <c r="V49"/>
  <c r="AS35"/>
  <c r="V45"/>
  <c r="V50"/>
  <c r="K50"/>
  <c r="K96" s="1"/>
  <c r="W46"/>
  <c r="L46"/>
  <c r="L92" s="1"/>
  <c r="K41"/>
  <c r="K87" s="1"/>
  <c r="V41"/>
  <c r="W42"/>
  <c r="L42"/>
  <c r="L88" s="1"/>
  <c r="L37"/>
  <c r="L83" s="1"/>
  <c r="W37"/>
  <c r="L35"/>
  <c r="L81" s="1"/>
  <c r="W35"/>
  <c r="W34"/>
  <c r="L34"/>
  <c r="L80" s="1"/>
  <c r="L38"/>
  <c r="L84" s="1"/>
  <c r="W38"/>
  <c r="W36"/>
  <c r="L36"/>
  <c r="L82" s="1"/>
  <c r="V30"/>
  <c r="K30"/>
  <c r="K76" s="1"/>
  <c r="V20"/>
  <c r="K20"/>
  <c r="K66" s="1"/>
  <c r="V22"/>
  <c r="K22"/>
  <c r="K68" s="1"/>
  <c r="W21"/>
  <c r="L21"/>
  <c r="L67" s="1"/>
  <c r="W23"/>
  <c r="L23"/>
  <c r="L69" s="1"/>
  <c r="W19"/>
  <c r="L19"/>
  <c r="L65" s="1"/>
  <c r="L15"/>
  <c r="L61" s="1"/>
  <c r="W15"/>
  <c r="W16"/>
  <c r="L16"/>
  <c r="L62" s="1"/>
  <c r="L14"/>
  <c r="L60" s="1"/>
  <c r="W14"/>
  <c r="V13"/>
  <c r="K13"/>
  <c r="K59" s="1"/>
  <c r="W12"/>
  <c r="L12"/>
  <c r="L58" s="1"/>
  <c r="Y11"/>
  <c r="AK11" s="1"/>
  <c r="AW11" s="1"/>
  <c r="BI11" s="1"/>
  <c r="N11"/>
  <c r="H13" i="26" l="1"/>
  <c r="H16" s="1"/>
  <c r="H18" s="1"/>
  <c r="H19" s="1"/>
  <c r="H13" i="27"/>
  <c r="H21" s="1"/>
  <c r="G113" i="26"/>
  <c r="G29"/>
  <c r="G92"/>
  <c r="G43"/>
  <c r="G85"/>
  <c r="G106"/>
  <c r="G57"/>
  <c r="G64"/>
  <c r="G78"/>
  <c r="G50"/>
  <c r="G99"/>
  <c r="G71"/>
  <c r="G36"/>
  <c r="G106" i="27"/>
  <c r="G64"/>
  <c r="G71"/>
  <c r="G78"/>
  <c r="G99"/>
  <c r="G57"/>
  <c r="G29"/>
  <c r="G85"/>
  <c r="G43"/>
  <c r="G113"/>
  <c r="G92"/>
  <c r="G50"/>
  <c r="G36"/>
  <c r="P92" i="4"/>
  <c r="BD41" i="20"/>
  <c r="AH41"/>
  <c r="AS41"/>
  <c r="I94" i="4"/>
  <c r="J87" s="1"/>
  <c r="P94"/>
  <c r="Q87" s="1"/>
  <c r="Q92" s="1"/>
  <c r="W26" i="20"/>
  <c r="AI26" s="1"/>
  <c r="L26"/>
  <c r="L72" s="1"/>
  <c r="M27"/>
  <c r="M73" s="1"/>
  <c r="M51"/>
  <c r="M97" s="1"/>
  <c r="X27"/>
  <c r="X51"/>
  <c r="W45"/>
  <c r="AI45" s="1"/>
  <c r="L45"/>
  <c r="L91" s="1"/>
  <c r="BE36"/>
  <c r="AH30"/>
  <c r="BE42"/>
  <c r="BD45"/>
  <c r="BE19"/>
  <c r="BF31"/>
  <c r="AS50"/>
  <c r="AI35"/>
  <c r="AT12"/>
  <c r="BE27"/>
  <c r="AS30"/>
  <c r="BE21"/>
  <c r="AT15"/>
  <c r="BE23"/>
  <c r="AH22"/>
  <c r="AH50"/>
  <c r="AU51"/>
  <c r="AH13"/>
  <c r="AI19"/>
  <c r="AH20"/>
  <c r="AI46"/>
  <c r="AT36"/>
  <c r="AS49"/>
  <c r="BF51"/>
  <c r="AI31"/>
  <c r="AT23"/>
  <c r="AT21"/>
  <c r="AT37"/>
  <c r="AI15"/>
  <c r="AT38"/>
  <c r="BD50"/>
  <c r="K95"/>
  <c r="L49"/>
  <c r="W49"/>
  <c r="AH45"/>
  <c r="BE37"/>
  <c r="AT19"/>
  <c r="AT42"/>
  <c r="BE15"/>
  <c r="AI12"/>
  <c r="AI14"/>
  <c r="BE14"/>
  <c r="AS45"/>
  <c r="AI23"/>
  <c r="AI36"/>
  <c r="AT26"/>
  <c r="BE38"/>
  <c r="BE34"/>
  <c r="BD20"/>
  <c r="BD37"/>
  <c r="BD22"/>
  <c r="BE16"/>
  <c r="AS20"/>
  <c r="AI34"/>
  <c r="BE46"/>
  <c r="AI37"/>
  <c r="AI27"/>
  <c r="AT27"/>
  <c r="AT34"/>
  <c r="L77"/>
  <c r="X31"/>
  <c r="M31"/>
  <c r="AI38"/>
  <c r="BE35"/>
  <c r="AT14"/>
  <c r="BD13"/>
  <c r="AT46"/>
  <c r="AS22"/>
  <c r="AT16"/>
  <c r="BE26"/>
  <c r="AI16"/>
  <c r="AI21"/>
  <c r="AI42"/>
  <c r="AH49"/>
  <c r="BE31"/>
  <c r="AT35"/>
  <c r="BE12"/>
  <c r="BD30"/>
  <c r="AS13"/>
  <c r="W50"/>
  <c r="L50"/>
  <c r="L96" s="1"/>
  <c r="M46"/>
  <c r="M92" s="1"/>
  <c r="X46"/>
  <c r="X42"/>
  <c r="M42"/>
  <c r="M88" s="1"/>
  <c r="L41"/>
  <c r="L87" s="1"/>
  <c r="W41"/>
  <c r="X38"/>
  <c r="M38"/>
  <c r="M84" s="1"/>
  <c r="X34"/>
  <c r="M34"/>
  <c r="M80" s="1"/>
  <c r="X35"/>
  <c r="M35"/>
  <c r="M81" s="1"/>
  <c r="X36"/>
  <c r="M36"/>
  <c r="M82" s="1"/>
  <c r="M37"/>
  <c r="M83" s="1"/>
  <c r="X37"/>
  <c r="W30"/>
  <c r="L30"/>
  <c r="L76" s="1"/>
  <c r="X21"/>
  <c r="M21"/>
  <c r="M67" s="1"/>
  <c r="L22"/>
  <c r="L68" s="1"/>
  <c r="W22"/>
  <c r="X23"/>
  <c r="M23"/>
  <c r="M69" s="1"/>
  <c r="X19"/>
  <c r="M19"/>
  <c r="M65" s="1"/>
  <c r="L20"/>
  <c r="L66" s="1"/>
  <c r="W20"/>
  <c r="L13"/>
  <c r="L59" s="1"/>
  <c r="W13"/>
  <c r="X14"/>
  <c r="M14"/>
  <c r="M60" s="1"/>
  <c r="X12"/>
  <c r="M12"/>
  <c r="M58" s="1"/>
  <c r="X16"/>
  <c r="M16"/>
  <c r="M62" s="1"/>
  <c r="M15"/>
  <c r="M61" s="1"/>
  <c r="X15"/>
  <c r="Z11"/>
  <c r="AL11" s="1"/>
  <c r="AX11" s="1"/>
  <c r="BJ11" s="1"/>
  <c r="O11"/>
  <c r="G122" i="26" l="1"/>
  <c r="G121"/>
  <c r="G121" i="27"/>
  <c r="G122"/>
  <c r="H16"/>
  <c r="H18" s="1"/>
  <c r="H19" s="1"/>
  <c r="H22" s="1"/>
  <c r="I13" s="1"/>
  <c r="H21" i="26"/>
  <c r="H22" s="1"/>
  <c r="I13" s="1"/>
  <c r="G38" i="27"/>
  <c r="G37"/>
  <c r="G45"/>
  <c r="G44"/>
  <c r="G100"/>
  <c r="G101"/>
  <c r="G108"/>
  <c r="G107"/>
  <c r="G52" i="26"/>
  <c r="G51"/>
  <c r="G108"/>
  <c r="G107"/>
  <c r="G30"/>
  <c r="G31"/>
  <c r="G52" i="27"/>
  <c r="G51"/>
  <c r="G87"/>
  <c r="G86"/>
  <c r="G79"/>
  <c r="G80"/>
  <c r="G38" i="26"/>
  <c r="G37"/>
  <c r="G79"/>
  <c r="G80"/>
  <c r="G87"/>
  <c r="G86"/>
  <c r="G115"/>
  <c r="G114"/>
  <c r="G93" i="27"/>
  <c r="G94"/>
  <c r="G31"/>
  <c r="G30"/>
  <c r="G72"/>
  <c r="G73"/>
  <c r="G72" i="26"/>
  <c r="G73"/>
  <c r="G65"/>
  <c r="G66"/>
  <c r="G45"/>
  <c r="G44"/>
  <c r="G115" i="27"/>
  <c r="G114"/>
  <c r="G58"/>
  <c r="G59"/>
  <c r="G66"/>
  <c r="G65"/>
  <c r="G101" i="26"/>
  <c r="G100"/>
  <c r="G59"/>
  <c r="G58"/>
  <c r="G94"/>
  <c r="G93"/>
  <c r="Q93" i="4"/>
  <c r="Q94" s="1"/>
  <c r="M26" i="20"/>
  <c r="M72" s="1"/>
  <c r="X26"/>
  <c r="AJ26" s="1"/>
  <c r="BE41"/>
  <c r="AT41"/>
  <c r="AI41"/>
  <c r="J92" i="4"/>
  <c r="J93"/>
  <c r="AJ51" i="20"/>
  <c r="AV51" s="1"/>
  <c r="AJ27"/>
  <c r="AV27" s="1"/>
  <c r="N27"/>
  <c r="N73" s="1"/>
  <c r="Y27"/>
  <c r="AK27" s="1"/>
  <c r="X45"/>
  <c r="AJ45" s="1"/>
  <c r="Y51"/>
  <c r="N51"/>
  <c r="N97" s="1"/>
  <c r="M45"/>
  <c r="M91" s="1"/>
  <c r="BF19"/>
  <c r="AJ12"/>
  <c r="BE13"/>
  <c r="BF21"/>
  <c r="AT20"/>
  <c r="BF27"/>
  <c r="AU34"/>
  <c r="BF26"/>
  <c r="AU12"/>
  <c r="BF34"/>
  <c r="BE45"/>
  <c r="AJ38"/>
  <c r="BE22"/>
  <c r="BE49"/>
  <c r="AU35"/>
  <c r="AJ14"/>
  <c r="AJ23"/>
  <c r="AJ36"/>
  <c r="AI50"/>
  <c r="AT49"/>
  <c r="AU16"/>
  <c r="BF46"/>
  <c r="AU38"/>
  <c r="BF38"/>
  <c r="BF23"/>
  <c r="BF36"/>
  <c r="AU19"/>
  <c r="AT22"/>
  <c r="BE30"/>
  <c r="BE50"/>
  <c r="AJ37"/>
  <c r="AU14"/>
  <c r="AJ19"/>
  <c r="AU21"/>
  <c r="AT50"/>
  <c r="AJ15"/>
  <c r="AI13"/>
  <c r="AI22"/>
  <c r="M77"/>
  <c r="Y31"/>
  <c r="N31"/>
  <c r="AU27"/>
  <c r="BE20"/>
  <c r="AU36"/>
  <c r="AU45"/>
  <c r="AT45"/>
  <c r="AJ42"/>
  <c r="AU42"/>
  <c r="AI49"/>
  <c r="AU31"/>
  <c r="AT30"/>
  <c r="AJ46"/>
  <c r="AJ35"/>
  <c r="AJ31"/>
  <c r="AU15"/>
  <c r="AT13"/>
  <c r="AI20"/>
  <c r="AU37"/>
  <c r="AU23"/>
  <c r="AU26"/>
  <c r="BF42"/>
  <c r="L95"/>
  <c r="X49"/>
  <c r="M49"/>
  <c r="AJ16"/>
  <c r="AJ21"/>
  <c r="AI30"/>
  <c r="AJ34"/>
  <c r="BF35"/>
  <c r="BF16"/>
  <c r="BF14"/>
  <c r="BF37"/>
  <c r="AU46"/>
  <c r="BG51"/>
  <c r="BF15"/>
  <c r="BF12"/>
  <c r="X50"/>
  <c r="M50"/>
  <c r="M96" s="1"/>
  <c r="Y46"/>
  <c r="N46"/>
  <c r="N92" s="1"/>
  <c r="M41"/>
  <c r="M87" s="1"/>
  <c r="X41"/>
  <c r="Y42"/>
  <c r="N42"/>
  <c r="N88" s="1"/>
  <c r="Y36"/>
  <c r="N36"/>
  <c r="N82" s="1"/>
  <c r="N37"/>
  <c r="N83" s="1"/>
  <c r="Y37"/>
  <c r="N35"/>
  <c r="N81" s="1"/>
  <c r="Y35"/>
  <c r="Y34"/>
  <c r="N34"/>
  <c r="N80" s="1"/>
  <c r="Y38"/>
  <c r="N38"/>
  <c r="N84" s="1"/>
  <c r="M30"/>
  <c r="M76" s="1"/>
  <c r="X30"/>
  <c r="N26"/>
  <c r="N72" s="1"/>
  <c r="Y26"/>
  <c r="Y23"/>
  <c r="N23"/>
  <c r="N69" s="1"/>
  <c r="M22"/>
  <c r="M68" s="1"/>
  <c r="X22"/>
  <c r="N21"/>
  <c r="N67" s="1"/>
  <c r="Y21"/>
  <c r="Y19"/>
  <c r="N19"/>
  <c r="N65" s="1"/>
  <c r="X20"/>
  <c r="M20"/>
  <c r="M66" s="1"/>
  <c r="Y16"/>
  <c r="N16"/>
  <c r="N62" s="1"/>
  <c r="N15"/>
  <c r="N61" s="1"/>
  <c r="Y15"/>
  <c r="M13"/>
  <c r="M59" s="1"/>
  <c r="X13"/>
  <c r="Y12"/>
  <c r="N12"/>
  <c r="N58" s="1"/>
  <c r="Y14"/>
  <c r="N14"/>
  <c r="N60" s="1"/>
  <c r="AA11"/>
  <c r="AM11" s="1"/>
  <c r="AY11" s="1"/>
  <c r="BK11" s="1"/>
  <c r="P11"/>
  <c r="G41" i="21"/>
  <c r="G126" i="26" l="1"/>
  <c r="G127"/>
  <c r="G126" i="27"/>
  <c r="G127"/>
  <c r="G124"/>
  <c r="G123"/>
  <c r="G124" i="26"/>
  <c r="G123"/>
  <c r="H25"/>
  <c r="H120" s="1"/>
  <c r="H25" i="27"/>
  <c r="H120" s="1"/>
  <c r="I16" i="26"/>
  <c r="I18" s="1"/>
  <c r="I19" s="1"/>
  <c r="I21"/>
  <c r="G61"/>
  <c r="G60"/>
  <c r="G67" i="27"/>
  <c r="G68"/>
  <c r="G117"/>
  <c r="G116"/>
  <c r="G47" i="26"/>
  <c r="G46"/>
  <c r="G33" i="27"/>
  <c r="G32"/>
  <c r="G116" i="26"/>
  <c r="G117"/>
  <c r="G54" i="27"/>
  <c r="G53"/>
  <c r="G110" i="26"/>
  <c r="G109"/>
  <c r="G110" i="27"/>
  <c r="G109"/>
  <c r="G47"/>
  <c r="G46"/>
  <c r="H50" i="26"/>
  <c r="H71"/>
  <c r="H78"/>
  <c r="H85"/>
  <c r="H106"/>
  <c r="H113"/>
  <c r="G75"/>
  <c r="G74"/>
  <c r="G81"/>
  <c r="G82"/>
  <c r="G82" i="27"/>
  <c r="G81"/>
  <c r="G96" i="26"/>
  <c r="G95"/>
  <c r="G102"/>
  <c r="G103"/>
  <c r="G89"/>
  <c r="G88"/>
  <c r="G40"/>
  <c r="G39"/>
  <c r="G89" i="27"/>
  <c r="G88"/>
  <c r="G54" i="26"/>
  <c r="G53"/>
  <c r="G39" i="27"/>
  <c r="G40"/>
  <c r="G61"/>
  <c r="G60"/>
  <c r="I21"/>
  <c r="I16"/>
  <c r="I18" s="1"/>
  <c r="I19" s="1"/>
  <c r="G68" i="26"/>
  <c r="G67"/>
  <c r="G74" i="27"/>
  <c r="G75"/>
  <c r="G96"/>
  <c r="G95"/>
  <c r="G33" i="26"/>
  <c r="G129" s="1"/>
  <c r="G32"/>
  <c r="G128" s="1"/>
  <c r="G103" i="27"/>
  <c r="G102"/>
  <c r="J94" i="4"/>
  <c r="K87" s="1"/>
  <c r="K92" s="1"/>
  <c r="AU41" i="20"/>
  <c r="AJ41"/>
  <c r="BF41"/>
  <c r="K93" i="4"/>
  <c r="O27" i="20"/>
  <c r="O73" s="1"/>
  <c r="Y45"/>
  <c r="AK45" s="1"/>
  <c r="Z51"/>
  <c r="AL51" s="1"/>
  <c r="Z27"/>
  <c r="AL27" s="1"/>
  <c r="AK51"/>
  <c r="AW51" s="1"/>
  <c r="O51"/>
  <c r="O97" s="1"/>
  <c r="N45"/>
  <c r="N91" s="1"/>
  <c r="AJ50"/>
  <c r="AK37"/>
  <c r="BG37"/>
  <c r="BG15"/>
  <c r="BF30"/>
  <c r="BG42"/>
  <c r="BG36"/>
  <c r="AK12"/>
  <c r="AJ20"/>
  <c r="AK23"/>
  <c r="BG46"/>
  <c r="BH27"/>
  <c r="AU30"/>
  <c r="AU22"/>
  <c r="BG21"/>
  <c r="AV36"/>
  <c r="BG34"/>
  <c r="AK16"/>
  <c r="BF50"/>
  <c r="AV45"/>
  <c r="AV34"/>
  <c r="AV31"/>
  <c r="BH51"/>
  <c r="AV42"/>
  <c r="AK19"/>
  <c r="AK38"/>
  <c r="AK36"/>
  <c r="AK46"/>
  <c r="AV21"/>
  <c r="AU13"/>
  <c r="AV19"/>
  <c r="BG16"/>
  <c r="AV23"/>
  <c r="AK14"/>
  <c r="AV37"/>
  <c r="AK15"/>
  <c r="AK21"/>
  <c r="BG26"/>
  <c r="AV35"/>
  <c r="BF45"/>
  <c r="AJ13"/>
  <c r="AK26"/>
  <c r="AU20"/>
  <c r="BG31"/>
  <c r="BG27"/>
  <c r="AK34"/>
  <c r="AK42"/>
  <c r="AV16"/>
  <c r="N77"/>
  <c r="Z31"/>
  <c r="O31"/>
  <c r="AV15"/>
  <c r="BG14"/>
  <c r="BF22"/>
  <c r="BF49"/>
  <c r="AV14"/>
  <c r="AV38"/>
  <c r="BG12"/>
  <c r="AV26"/>
  <c r="AV12"/>
  <c r="AJ22"/>
  <c r="AJ30"/>
  <c r="AK35"/>
  <c r="M95"/>
  <c r="Y49"/>
  <c r="N49"/>
  <c r="BG23"/>
  <c r="BF13"/>
  <c r="AV46"/>
  <c r="AU49"/>
  <c r="BG45"/>
  <c r="AK31"/>
  <c r="AJ49"/>
  <c r="BG19"/>
  <c r="BG38"/>
  <c r="AU50"/>
  <c r="BG35"/>
  <c r="AW27"/>
  <c r="BF20"/>
  <c r="N50"/>
  <c r="N96" s="1"/>
  <c r="Y50"/>
  <c r="Z46"/>
  <c r="O46"/>
  <c r="O92" s="1"/>
  <c r="O42"/>
  <c r="O88" s="1"/>
  <c r="Z42"/>
  <c r="Y41"/>
  <c r="N41"/>
  <c r="N87" s="1"/>
  <c r="Z34"/>
  <c r="O34"/>
  <c r="O80" s="1"/>
  <c r="Z35"/>
  <c r="O35"/>
  <c r="O81" s="1"/>
  <c r="Z37"/>
  <c r="O37"/>
  <c r="O83" s="1"/>
  <c r="Z38"/>
  <c r="O38"/>
  <c r="O84" s="1"/>
  <c r="Z36"/>
  <c r="O36"/>
  <c r="O82" s="1"/>
  <c r="N30"/>
  <c r="N76" s="1"/>
  <c r="Y30"/>
  <c r="Z26"/>
  <c r="O26"/>
  <c r="O72" s="1"/>
  <c r="Z19"/>
  <c r="O19"/>
  <c r="O65" s="1"/>
  <c r="Z21"/>
  <c r="O21"/>
  <c r="O67" s="1"/>
  <c r="N22"/>
  <c r="N68" s="1"/>
  <c r="Y22"/>
  <c r="N20"/>
  <c r="N66" s="1"/>
  <c r="Y20"/>
  <c r="Z23"/>
  <c r="O23"/>
  <c r="O69" s="1"/>
  <c r="Z12"/>
  <c r="O12"/>
  <c r="O58" s="1"/>
  <c r="O15"/>
  <c r="O61" s="1"/>
  <c r="Z15"/>
  <c r="N13"/>
  <c r="N59" s="1"/>
  <c r="Y13"/>
  <c r="Z14"/>
  <c r="O14"/>
  <c r="O60" s="1"/>
  <c r="Z16"/>
  <c r="O16"/>
  <c r="O62" s="1"/>
  <c r="Q11"/>
  <c r="AB11"/>
  <c r="AN11" s="1"/>
  <c r="AZ11" s="1"/>
  <c r="BL11" s="1"/>
  <c r="G128" i="27" l="1"/>
  <c r="G129"/>
  <c r="H99" i="26"/>
  <c r="H101" s="1"/>
  <c r="H36"/>
  <c r="H38" s="1"/>
  <c r="H121"/>
  <c r="H122"/>
  <c r="H57" i="27"/>
  <c r="H58" s="1"/>
  <c r="H29" i="26"/>
  <c r="H30" s="1"/>
  <c r="H64"/>
  <c r="H66" s="1"/>
  <c r="H92"/>
  <c r="H93" s="1"/>
  <c r="H43"/>
  <c r="H44" s="1"/>
  <c r="H57"/>
  <c r="H59" s="1"/>
  <c r="H50" i="27"/>
  <c r="H52" s="1"/>
  <c r="H113"/>
  <c r="H92"/>
  <c r="H94" s="1"/>
  <c r="H36"/>
  <c r="H38" s="1"/>
  <c r="H99"/>
  <c r="H100" s="1"/>
  <c r="H85"/>
  <c r="H87" s="1"/>
  <c r="H29"/>
  <c r="H30" s="1"/>
  <c r="H106"/>
  <c r="H107" s="1"/>
  <c r="H64"/>
  <c r="H65" s="1"/>
  <c r="H71"/>
  <c r="H72" s="1"/>
  <c r="H43"/>
  <c r="H44" s="1"/>
  <c r="H78"/>
  <c r="H80" s="1"/>
  <c r="I22"/>
  <c r="J13" s="1"/>
  <c r="I22" i="26"/>
  <c r="J13" s="1"/>
  <c r="H114"/>
  <c r="H115"/>
  <c r="H72"/>
  <c r="H73"/>
  <c r="H52"/>
  <c r="H51"/>
  <c r="H108"/>
  <c r="H107"/>
  <c r="H87"/>
  <c r="H86"/>
  <c r="H100"/>
  <c r="H79"/>
  <c r="H80"/>
  <c r="H37"/>
  <c r="AK41" i="20"/>
  <c r="AV41"/>
  <c r="BG41"/>
  <c r="K94" i="4"/>
  <c r="P27" i="20"/>
  <c r="P73" s="1"/>
  <c r="AA27"/>
  <c r="AM27" s="1"/>
  <c r="Z45"/>
  <c r="O45"/>
  <c r="O91" s="1"/>
  <c r="AA51"/>
  <c r="P51"/>
  <c r="P97" s="1"/>
  <c r="AL14"/>
  <c r="AW34"/>
  <c r="BH35"/>
  <c r="BH19"/>
  <c r="AW36"/>
  <c r="AK13"/>
  <c r="AK20"/>
  <c r="AV30"/>
  <c r="BH16"/>
  <c r="BG13"/>
  <c r="AW16"/>
  <c r="AL15"/>
  <c r="AK22"/>
  <c r="AK50"/>
  <c r="N95"/>
  <c r="Z49"/>
  <c r="O49"/>
  <c r="AV22"/>
  <c r="BH38"/>
  <c r="AL26"/>
  <c r="AW38"/>
  <c r="BI51"/>
  <c r="AW21"/>
  <c r="AW23"/>
  <c r="AW45"/>
  <c r="AL34"/>
  <c r="AX27"/>
  <c r="AW14"/>
  <c r="BG22"/>
  <c r="AL38"/>
  <c r="BI27"/>
  <c r="AK49"/>
  <c r="BH23"/>
  <c r="BH21"/>
  <c r="AW19"/>
  <c r="BG30"/>
  <c r="AL42"/>
  <c r="BH12"/>
  <c r="BH14"/>
  <c r="BH15"/>
  <c r="AX51"/>
  <c r="AV13"/>
  <c r="BH34"/>
  <c r="AL16"/>
  <c r="AL12"/>
  <c r="AL21"/>
  <c r="AL37"/>
  <c r="AV49"/>
  <c r="BH46"/>
  <c r="O77"/>
  <c r="P31"/>
  <c r="AA31"/>
  <c r="AW42"/>
  <c r="AW15"/>
  <c r="AW46"/>
  <c r="BH42"/>
  <c r="BH45"/>
  <c r="BH36"/>
  <c r="AV20"/>
  <c r="AW37"/>
  <c r="AW26"/>
  <c r="BH31"/>
  <c r="BG49"/>
  <c r="AK30"/>
  <c r="AW35"/>
  <c r="BH26"/>
  <c r="AL31"/>
  <c r="AL36"/>
  <c r="AL23"/>
  <c r="AL19"/>
  <c r="AL35"/>
  <c r="AL46"/>
  <c r="BG50"/>
  <c r="AW31"/>
  <c r="BG20"/>
  <c r="BH37"/>
  <c r="AW12"/>
  <c r="AV50"/>
  <c r="O50"/>
  <c r="O96" s="1"/>
  <c r="Z50"/>
  <c r="P46"/>
  <c r="P92" s="1"/>
  <c r="AA46"/>
  <c r="Z41"/>
  <c r="O41"/>
  <c r="O87" s="1"/>
  <c r="P42"/>
  <c r="P88" s="1"/>
  <c r="AA42"/>
  <c r="P38"/>
  <c r="P84" s="1"/>
  <c r="AA38"/>
  <c r="P37"/>
  <c r="P83" s="1"/>
  <c r="AA37"/>
  <c r="P35"/>
  <c r="P81" s="1"/>
  <c r="AA35"/>
  <c r="P36"/>
  <c r="P82" s="1"/>
  <c r="AA36"/>
  <c r="P34"/>
  <c r="P80" s="1"/>
  <c r="AA34"/>
  <c r="Z30"/>
  <c r="O30"/>
  <c r="O76" s="1"/>
  <c r="P26"/>
  <c r="P72" s="1"/>
  <c r="AA26"/>
  <c r="Z22"/>
  <c r="O22"/>
  <c r="O68" s="1"/>
  <c r="Z20"/>
  <c r="O20"/>
  <c r="O66" s="1"/>
  <c r="P21"/>
  <c r="P67" s="1"/>
  <c r="AA21"/>
  <c r="P23"/>
  <c r="P69" s="1"/>
  <c r="AA23"/>
  <c r="P19"/>
  <c r="P65" s="1"/>
  <c r="AA19"/>
  <c r="Z13"/>
  <c r="O13"/>
  <c r="O59" s="1"/>
  <c r="P12"/>
  <c r="P58" s="1"/>
  <c r="AA12"/>
  <c r="P16"/>
  <c r="P62" s="1"/>
  <c r="AA16"/>
  <c r="AA14"/>
  <c r="P14"/>
  <c r="P60" s="1"/>
  <c r="P15"/>
  <c r="P61" s="1"/>
  <c r="AA15"/>
  <c r="R11"/>
  <c r="AD11" s="1"/>
  <c r="AP11" s="1"/>
  <c r="BB11" s="1"/>
  <c r="BN11" s="1"/>
  <c r="AC11"/>
  <c r="AO11" s="1"/>
  <c r="BA11" s="1"/>
  <c r="BM11" s="1"/>
  <c r="W84" i="16"/>
  <c r="V84"/>
  <c r="U84"/>
  <c r="T84"/>
  <c r="S84"/>
  <c r="W83"/>
  <c r="V83"/>
  <c r="U83"/>
  <c r="T83"/>
  <c r="S83"/>
  <c r="W82"/>
  <c r="V82"/>
  <c r="U82"/>
  <c r="T82"/>
  <c r="S82"/>
  <c r="W58"/>
  <c r="V58"/>
  <c r="U58"/>
  <c r="T58"/>
  <c r="S58"/>
  <c r="H51" i="27" l="1"/>
  <c r="H54" s="1"/>
  <c r="H37"/>
  <c r="H40" s="1"/>
  <c r="H31" i="26"/>
  <c r="H122" i="27"/>
  <c r="H121"/>
  <c r="H59"/>
  <c r="H60" s="1"/>
  <c r="H124" i="26"/>
  <c r="H123"/>
  <c r="H114" i="27"/>
  <c r="H117" s="1"/>
  <c r="H65" i="26"/>
  <c r="H68" s="1"/>
  <c r="H94"/>
  <c r="H95" s="1"/>
  <c r="H58"/>
  <c r="H60" s="1"/>
  <c r="H45"/>
  <c r="H66" i="27"/>
  <c r="H67" s="1"/>
  <c r="H115"/>
  <c r="H86"/>
  <c r="H88" s="1"/>
  <c r="H101"/>
  <c r="H102" s="1"/>
  <c r="I25"/>
  <c r="I120" s="1"/>
  <c r="H93"/>
  <c r="H95" s="1"/>
  <c r="H108"/>
  <c r="H109" s="1"/>
  <c r="H79"/>
  <c r="H31"/>
  <c r="H45"/>
  <c r="H46" s="1"/>
  <c r="H73"/>
  <c r="H74" s="1"/>
  <c r="I25" i="26"/>
  <c r="I120" s="1"/>
  <c r="H102"/>
  <c r="H103"/>
  <c r="H68" i="27"/>
  <c r="H89" i="26"/>
  <c r="H88"/>
  <c r="H54"/>
  <c r="H53"/>
  <c r="H40"/>
  <c r="H39"/>
  <c r="H33"/>
  <c r="H47"/>
  <c r="H33" i="27"/>
  <c r="J21" i="26"/>
  <c r="J16"/>
  <c r="J18" s="1"/>
  <c r="J19" s="1"/>
  <c r="H110"/>
  <c r="H109"/>
  <c r="H82"/>
  <c r="H81"/>
  <c r="H61" i="27"/>
  <c r="H47"/>
  <c r="H75"/>
  <c r="H110"/>
  <c r="H96" i="26"/>
  <c r="J21" i="27"/>
  <c r="J16"/>
  <c r="J18" s="1"/>
  <c r="J19" s="1"/>
  <c r="H75" i="26"/>
  <c r="H74"/>
  <c r="H117"/>
  <c r="H116"/>
  <c r="H103" i="27"/>
  <c r="AL41" i="20"/>
  <c r="BH41"/>
  <c r="AW41"/>
  <c r="AB27"/>
  <c r="AN27" s="1"/>
  <c r="Q27"/>
  <c r="Q73" s="1"/>
  <c r="Q51"/>
  <c r="Q97" s="1"/>
  <c r="AB51"/>
  <c r="P45"/>
  <c r="P91" s="1"/>
  <c r="AA45"/>
  <c r="AM51"/>
  <c r="AY51" s="1"/>
  <c r="AL45"/>
  <c r="AX45" s="1"/>
  <c r="AM26"/>
  <c r="BI12"/>
  <c r="AX23"/>
  <c r="BI35"/>
  <c r="BI15"/>
  <c r="O95"/>
  <c r="AA49"/>
  <c r="P49"/>
  <c r="AW22"/>
  <c r="BI36"/>
  <c r="AX14"/>
  <c r="AM15"/>
  <c r="AM35"/>
  <c r="AL50"/>
  <c r="BH49"/>
  <c r="AX16"/>
  <c r="AX42"/>
  <c r="BI45"/>
  <c r="BI38"/>
  <c r="AL49"/>
  <c r="AX46"/>
  <c r="BI42"/>
  <c r="AM36"/>
  <c r="BH30"/>
  <c r="AM37"/>
  <c r="AX37"/>
  <c r="BI14"/>
  <c r="AL30"/>
  <c r="AX35"/>
  <c r="AX31"/>
  <c r="AW30"/>
  <c r="BI37"/>
  <c r="P77"/>
  <c r="Q31"/>
  <c r="AB31"/>
  <c r="AW50"/>
  <c r="BI16"/>
  <c r="AW20"/>
  <c r="AM42"/>
  <c r="AL13"/>
  <c r="AX36"/>
  <c r="BI26"/>
  <c r="AX15"/>
  <c r="AM19"/>
  <c r="AM31"/>
  <c r="AW49"/>
  <c r="BI23"/>
  <c r="AX26"/>
  <c r="AM14"/>
  <c r="AL22"/>
  <c r="AM16"/>
  <c r="AM23"/>
  <c r="AM34"/>
  <c r="AM38"/>
  <c r="AM46"/>
  <c r="AX21"/>
  <c r="BH13"/>
  <c r="BI19"/>
  <c r="BJ27"/>
  <c r="BI21"/>
  <c r="AM21"/>
  <c r="AL20"/>
  <c r="BH50"/>
  <c r="BI31"/>
  <c r="AX19"/>
  <c r="BH20"/>
  <c r="BI46"/>
  <c r="AY27"/>
  <c r="AW13"/>
  <c r="BI34"/>
  <c r="AM12"/>
  <c r="AX12"/>
  <c r="BJ51"/>
  <c r="AX38"/>
  <c r="AX34"/>
  <c r="BH22"/>
  <c r="AA50"/>
  <c r="P50"/>
  <c r="P96" s="1"/>
  <c r="AB46"/>
  <c r="Q46"/>
  <c r="Q92" s="1"/>
  <c r="Q42"/>
  <c r="Q88" s="1"/>
  <c r="AB42"/>
  <c r="AA41"/>
  <c r="P41"/>
  <c r="P87" s="1"/>
  <c r="Q36"/>
  <c r="Q82" s="1"/>
  <c r="AB36"/>
  <c r="AB35"/>
  <c r="Q35"/>
  <c r="Q81" s="1"/>
  <c r="AB37"/>
  <c r="Q37"/>
  <c r="Q83" s="1"/>
  <c r="Q34"/>
  <c r="Q80" s="1"/>
  <c r="AB34"/>
  <c r="Q38"/>
  <c r="Q84" s="1"/>
  <c r="AB38"/>
  <c r="P30"/>
  <c r="P76" s="1"/>
  <c r="AA30"/>
  <c r="AB26"/>
  <c r="Q26"/>
  <c r="Q72" s="1"/>
  <c r="Q19"/>
  <c r="Q65" s="1"/>
  <c r="AB19"/>
  <c r="Q23"/>
  <c r="Q69" s="1"/>
  <c r="AB23"/>
  <c r="Q21"/>
  <c r="Q67" s="1"/>
  <c r="AB21"/>
  <c r="AA20"/>
  <c r="P20"/>
  <c r="P66" s="1"/>
  <c r="AA22"/>
  <c r="P22"/>
  <c r="P68" s="1"/>
  <c r="Q12"/>
  <c r="Q58" s="1"/>
  <c r="AB12"/>
  <c r="AB15"/>
  <c r="Q15"/>
  <c r="Q61" s="1"/>
  <c r="Q14"/>
  <c r="Q60" s="1"/>
  <c r="AB14"/>
  <c r="Q16"/>
  <c r="Q62" s="1"/>
  <c r="AB16"/>
  <c r="P13"/>
  <c r="P59" s="1"/>
  <c r="AA13"/>
  <c r="K35" i="21"/>
  <c r="J35"/>
  <c r="I35"/>
  <c r="H35"/>
  <c r="G13" i="17"/>
  <c r="G21" s="1"/>
  <c r="L2"/>
  <c r="L3" s="1"/>
  <c r="H126" i="26" l="1"/>
  <c r="H32"/>
  <c r="H127"/>
  <c r="H39" i="27"/>
  <c r="H53"/>
  <c r="H126"/>
  <c r="H32"/>
  <c r="H127"/>
  <c r="H116"/>
  <c r="H124"/>
  <c r="H123"/>
  <c r="H67" i="26"/>
  <c r="I78" i="27"/>
  <c r="I79" s="1"/>
  <c r="I29" i="26"/>
  <c r="I31" s="1"/>
  <c r="H61"/>
  <c r="H129" s="1"/>
  <c r="H46"/>
  <c r="H96" i="27"/>
  <c r="H89"/>
  <c r="I50"/>
  <c r="I51" s="1"/>
  <c r="I36"/>
  <c r="I37" s="1"/>
  <c r="I92"/>
  <c r="I94" s="1"/>
  <c r="I85"/>
  <c r="I87" s="1"/>
  <c r="I29"/>
  <c r="I31" s="1"/>
  <c r="I64"/>
  <c r="I65" s="1"/>
  <c r="I43"/>
  <c r="I44" s="1"/>
  <c r="I57"/>
  <c r="I58" s="1"/>
  <c r="I106"/>
  <c r="I108" s="1"/>
  <c r="I99"/>
  <c r="I100" s="1"/>
  <c r="I113"/>
  <c r="I71"/>
  <c r="I72" s="1"/>
  <c r="I92" i="26"/>
  <c r="I94" s="1"/>
  <c r="H82" i="27"/>
  <c r="I57" i="26"/>
  <c r="I58" s="1"/>
  <c r="H81" i="27"/>
  <c r="I106" i="26"/>
  <c r="I107" s="1"/>
  <c r="I36"/>
  <c r="I37" s="1"/>
  <c r="I71"/>
  <c r="I72" s="1"/>
  <c r="I64"/>
  <c r="I65" s="1"/>
  <c r="I99"/>
  <c r="I101" s="1"/>
  <c r="I85"/>
  <c r="I87" s="1"/>
  <c r="I43"/>
  <c r="I44" s="1"/>
  <c r="I50"/>
  <c r="I52" s="1"/>
  <c r="I113"/>
  <c r="I78"/>
  <c r="I80" s="1"/>
  <c r="J22"/>
  <c r="I93"/>
  <c r="J22" i="27"/>
  <c r="L4" i="17"/>
  <c r="BI41" i="20"/>
  <c r="AM41"/>
  <c r="AX41"/>
  <c r="R27"/>
  <c r="G120" s="1"/>
  <c r="AC27"/>
  <c r="R51"/>
  <c r="AN51"/>
  <c r="AZ51" s="1"/>
  <c r="AC51"/>
  <c r="AO51" s="1"/>
  <c r="AM45"/>
  <c r="AY45" s="1"/>
  <c r="Q45"/>
  <c r="Q91" s="1"/>
  <c r="AB45"/>
  <c r="AN45" s="1"/>
  <c r="AM22"/>
  <c r="BJ34"/>
  <c r="AY12"/>
  <c r="AY46"/>
  <c r="AY23"/>
  <c r="AY19"/>
  <c r="BI50"/>
  <c r="AN14"/>
  <c r="AN34"/>
  <c r="AN31"/>
  <c r="BJ31"/>
  <c r="BJ46"/>
  <c r="BJ42"/>
  <c r="AX50"/>
  <c r="AM20"/>
  <c r="BJ38"/>
  <c r="AN21"/>
  <c r="AO27"/>
  <c r="AN42"/>
  <c r="BJ35"/>
  <c r="BJ37"/>
  <c r="AY36"/>
  <c r="AX49"/>
  <c r="BJ45"/>
  <c r="AY35"/>
  <c r="BI22"/>
  <c r="AY42"/>
  <c r="AN37"/>
  <c r="BI13"/>
  <c r="P95"/>
  <c r="Q49"/>
  <c r="AB49"/>
  <c r="BJ23"/>
  <c r="AN26"/>
  <c r="AY38"/>
  <c r="Q77"/>
  <c r="R31"/>
  <c r="G124" s="1"/>
  <c r="AC31"/>
  <c r="AN15"/>
  <c r="BI49"/>
  <c r="AM13"/>
  <c r="AN12"/>
  <c r="AN23"/>
  <c r="AM30"/>
  <c r="BJ16"/>
  <c r="AY15"/>
  <c r="AM49"/>
  <c r="AM50"/>
  <c r="AX20"/>
  <c r="BJ15"/>
  <c r="AY21"/>
  <c r="AX22"/>
  <c r="AN35"/>
  <c r="AN46"/>
  <c r="BJ12"/>
  <c r="BK27"/>
  <c r="BJ21"/>
  <c r="AZ27"/>
  <c r="AY14"/>
  <c r="AY31"/>
  <c r="BJ36"/>
  <c r="AY16"/>
  <c r="BJ19"/>
  <c r="AY34"/>
  <c r="BI20"/>
  <c r="AN16"/>
  <c r="AN19"/>
  <c r="AN38"/>
  <c r="AN36"/>
  <c r="BI30"/>
  <c r="AX30"/>
  <c r="AY37"/>
  <c r="BK51"/>
  <c r="BJ14"/>
  <c r="BJ26"/>
  <c r="AX13"/>
  <c r="AY26"/>
  <c r="AB50"/>
  <c r="Q50"/>
  <c r="Q96" s="1"/>
  <c r="R46"/>
  <c r="G139" s="1"/>
  <c r="AC46"/>
  <c r="R42"/>
  <c r="G135" s="1"/>
  <c r="AC42"/>
  <c r="AB41"/>
  <c r="Q41"/>
  <c r="Q87" s="1"/>
  <c r="R36"/>
  <c r="G129" s="1"/>
  <c r="AC36"/>
  <c r="R34"/>
  <c r="G127" s="1"/>
  <c r="AC34"/>
  <c r="AC37"/>
  <c r="R37"/>
  <c r="G130" s="1"/>
  <c r="R38"/>
  <c r="G131" s="1"/>
  <c r="AC38"/>
  <c r="AC35"/>
  <c r="R35"/>
  <c r="G128" s="1"/>
  <c r="AB30"/>
  <c r="Q30"/>
  <c r="Q76" s="1"/>
  <c r="AC26"/>
  <c r="R26"/>
  <c r="G119" s="1"/>
  <c r="AB20"/>
  <c r="Q20"/>
  <c r="Q66" s="1"/>
  <c r="R21"/>
  <c r="G114" s="1"/>
  <c r="AC21"/>
  <c r="R23"/>
  <c r="G116" s="1"/>
  <c r="AC23"/>
  <c r="AB22"/>
  <c r="Q22"/>
  <c r="Q68" s="1"/>
  <c r="R19"/>
  <c r="G112" s="1"/>
  <c r="AC19"/>
  <c r="R14"/>
  <c r="G107" s="1"/>
  <c r="AC14"/>
  <c r="AC15"/>
  <c r="R15"/>
  <c r="G108" s="1"/>
  <c r="R16"/>
  <c r="G109" s="1"/>
  <c r="AC16"/>
  <c r="AB13"/>
  <c r="Q13"/>
  <c r="Q59" s="1"/>
  <c r="R12"/>
  <c r="G105" s="1"/>
  <c r="AC12"/>
  <c r="G11" i="21"/>
  <c r="H11"/>
  <c r="I11"/>
  <c r="J11"/>
  <c r="K11"/>
  <c r="G30"/>
  <c r="H30"/>
  <c r="I30"/>
  <c r="J30"/>
  <c r="K30"/>
  <c r="G35"/>
  <c r="G36"/>
  <c r="H36"/>
  <c r="I36"/>
  <c r="J36"/>
  <c r="K36"/>
  <c r="H128" i="26" l="1"/>
  <c r="H129" i="27"/>
  <c r="H128"/>
  <c r="I30" i="26"/>
  <c r="I80" i="27"/>
  <c r="I81" s="1"/>
  <c r="I122" i="26"/>
  <c r="I121"/>
  <c r="I122" i="27"/>
  <c r="I121"/>
  <c r="I115"/>
  <c r="I114" i="26"/>
  <c r="I117" s="1"/>
  <c r="I51"/>
  <c r="I54" s="1"/>
  <c r="I108"/>
  <c r="I109" s="1"/>
  <c r="I38" i="27"/>
  <c r="I39" s="1"/>
  <c r="I101"/>
  <c r="I102" s="1"/>
  <c r="I66"/>
  <c r="I67" s="1"/>
  <c r="I114"/>
  <c r="I117" s="1"/>
  <c r="I52"/>
  <c r="I53" s="1"/>
  <c r="I86"/>
  <c r="I88" s="1"/>
  <c r="I66" i="26"/>
  <c r="I67" s="1"/>
  <c r="I100"/>
  <c r="I103" s="1"/>
  <c r="I86"/>
  <c r="I88" s="1"/>
  <c r="I93" i="27"/>
  <c r="I96" s="1"/>
  <c r="I45"/>
  <c r="I46" s="1"/>
  <c r="I30"/>
  <c r="I107"/>
  <c r="I110" s="1"/>
  <c r="I73"/>
  <c r="I74" s="1"/>
  <c r="I59"/>
  <c r="I60" s="1"/>
  <c r="I59" i="26"/>
  <c r="I60" s="1"/>
  <c r="I38"/>
  <c r="I39" s="1"/>
  <c r="I45"/>
  <c r="I46" s="1"/>
  <c r="I73"/>
  <c r="I74" s="1"/>
  <c r="I115"/>
  <c r="I79"/>
  <c r="I32"/>
  <c r="I33"/>
  <c r="I82" i="27"/>
  <c r="I96" i="26"/>
  <c r="I95"/>
  <c r="I110"/>
  <c r="I75"/>
  <c r="K13"/>
  <c r="J25"/>
  <c r="J120" s="1"/>
  <c r="I68" i="27"/>
  <c r="K13"/>
  <c r="J25"/>
  <c r="J120" s="1"/>
  <c r="I47" i="26"/>
  <c r="I47" i="27"/>
  <c r="I68" i="26"/>
  <c r="I40" i="27"/>
  <c r="I61" i="26"/>
  <c r="I103" i="27"/>
  <c r="I54"/>
  <c r="I75"/>
  <c r="I40" i="26"/>
  <c r="I61" i="27"/>
  <c r="L5" i="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R73" i="20"/>
  <c r="AN41"/>
  <c r="BJ41"/>
  <c r="AY41"/>
  <c r="AD27"/>
  <c r="H120" s="1"/>
  <c r="AC45"/>
  <c r="AO45" s="1"/>
  <c r="AD51"/>
  <c r="H144" s="1"/>
  <c r="G144"/>
  <c r="R97"/>
  <c r="R45"/>
  <c r="G138" s="1"/>
  <c r="AZ45"/>
  <c r="AY49"/>
  <c r="AY13"/>
  <c r="AZ15"/>
  <c r="AZ21"/>
  <c r="BK23"/>
  <c r="AD37"/>
  <c r="H130" s="1"/>
  <c r="R83"/>
  <c r="AO42"/>
  <c r="AO31"/>
  <c r="AD16"/>
  <c r="H109" s="1"/>
  <c r="R62"/>
  <c r="AN22"/>
  <c r="AO26"/>
  <c r="AO37"/>
  <c r="AD42"/>
  <c r="H135" s="1"/>
  <c r="R88"/>
  <c r="BK26"/>
  <c r="AZ16"/>
  <c r="BK16"/>
  <c r="BL27"/>
  <c r="AZ46"/>
  <c r="BK15"/>
  <c r="AY30"/>
  <c r="AD31"/>
  <c r="H124" s="1"/>
  <c r="R77"/>
  <c r="AN49"/>
  <c r="BK42"/>
  <c r="BJ49"/>
  <c r="BA51"/>
  <c r="AZ14"/>
  <c r="BK46"/>
  <c r="AN13"/>
  <c r="AD38"/>
  <c r="H131" s="1"/>
  <c r="R84"/>
  <c r="BJ30"/>
  <c r="BK14"/>
  <c r="BK45"/>
  <c r="AZ34"/>
  <c r="AO16"/>
  <c r="AD26"/>
  <c r="H119" s="1"/>
  <c r="R72"/>
  <c r="AD15"/>
  <c r="H108" s="1"/>
  <c r="R61"/>
  <c r="AO23"/>
  <c r="AO34"/>
  <c r="Q95"/>
  <c r="AC49"/>
  <c r="R49"/>
  <c r="G142" s="1"/>
  <c r="AO15"/>
  <c r="BJ13"/>
  <c r="BJ20"/>
  <c r="AN30"/>
  <c r="AD34"/>
  <c r="H127" s="1"/>
  <c r="R80"/>
  <c r="AZ36"/>
  <c r="BK36"/>
  <c r="AD35"/>
  <c r="H128" s="1"/>
  <c r="R81"/>
  <c r="AD23"/>
  <c r="H116" s="1"/>
  <c r="R69"/>
  <c r="AZ35"/>
  <c r="AZ23"/>
  <c r="AZ42"/>
  <c r="AY20"/>
  <c r="BK12"/>
  <c r="AO12"/>
  <c r="AO14"/>
  <c r="AO21"/>
  <c r="AO36"/>
  <c r="AO46"/>
  <c r="BK38"/>
  <c r="AD12"/>
  <c r="H105" s="1"/>
  <c r="R58"/>
  <c r="AD14"/>
  <c r="H107" s="1"/>
  <c r="R60"/>
  <c r="AD21"/>
  <c r="H114" s="1"/>
  <c r="R67"/>
  <c r="AO35"/>
  <c r="AD36"/>
  <c r="H129" s="1"/>
  <c r="R82"/>
  <c r="AD46"/>
  <c r="H139" s="1"/>
  <c r="R92"/>
  <c r="BK37"/>
  <c r="AZ38"/>
  <c r="BK34"/>
  <c r="BK31"/>
  <c r="BJ22"/>
  <c r="AY50"/>
  <c r="BL51"/>
  <c r="AZ12"/>
  <c r="BK35"/>
  <c r="BA27"/>
  <c r="BJ50"/>
  <c r="AZ31"/>
  <c r="BK19"/>
  <c r="AO19"/>
  <c r="AO38"/>
  <c r="AZ26"/>
  <c r="AD19"/>
  <c r="H112" s="1"/>
  <c r="R65"/>
  <c r="AN20"/>
  <c r="AN50"/>
  <c r="AZ19"/>
  <c r="BK21"/>
  <c r="AZ37"/>
  <c r="AY22"/>
  <c r="AC50"/>
  <c r="R50"/>
  <c r="G143" s="1"/>
  <c r="AC41"/>
  <c r="R41"/>
  <c r="R87" s="1"/>
  <c r="AC30"/>
  <c r="R30"/>
  <c r="G123" s="1"/>
  <c r="R22"/>
  <c r="G115" s="1"/>
  <c r="AC22"/>
  <c r="R20"/>
  <c r="G113" s="1"/>
  <c r="AC20"/>
  <c r="AC13"/>
  <c r="R13"/>
  <c r="G106" s="1"/>
  <c r="I38" i="21"/>
  <c r="J38"/>
  <c r="K38"/>
  <c r="G38"/>
  <c r="H38"/>
  <c r="I126" i="26" l="1"/>
  <c r="I127"/>
  <c r="I33" i="27"/>
  <c r="I126"/>
  <c r="I127"/>
  <c r="I116" i="26"/>
  <c r="I124"/>
  <c r="I123"/>
  <c r="I124" i="27"/>
  <c r="I123"/>
  <c r="I95"/>
  <c r="I53" i="26"/>
  <c r="I128" s="1"/>
  <c r="I89" i="27"/>
  <c r="I116"/>
  <c r="I32"/>
  <c r="I102" i="26"/>
  <c r="I89"/>
  <c r="I109" i="27"/>
  <c r="I81" i="26"/>
  <c r="I82"/>
  <c r="I129" s="1"/>
  <c r="J106" i="27"/>
  <c r="J78"/>
  <c r="J36"/>
  <c r="J71"/>
  <c r="J43"/>
  <c r="J92"/>
  <c r="J50"/>
  <c r="J99"/>
  <c r="J64"/>
  <c r="J29"/>
  <c r="J113"/>
  <c r="J85"/>
  <c r="J57"/>
  <c r="J106" i="26"/>
  <c r="J92"/>
  <c r="J64"/>
  <c r="J99"/>
  <c r="J36"/>
  <c r="J113"/>
  <c r="J50"/>
  <c r="J71"/>
  <c r="J43"/>
  <c r="J85"/>
  <c r="J78"/>
  <c r="J57"/>
  <c r="J29"/>
  <c r="K16" i="27"/>
  <c r="K18" s="1"/>
  <c r="K19" s="1"/>
  <c r="K21"/>
  <c r="K21" i="26"/>
  <c r="K16"/>
  <c r="K18" s="1"/>
  <c r="K19" s="1"/>
  <c r="BK41" i="20"/>
  <c r="AO41"/>
  <c r="AZ41"/>
  <c r="AP51"/>
  <c r="I144" s="1"/>
  <c r="R91"/>
  <c r="AP27"/>
  <c r="I120" s="1"/>
  <c r="AD45"/>
  <c r="H138" s="1"/>
  <c r="AD41"/>
  <c r="G134"/>
  <c r="BK22"/>
  <c r="AP14"/>
  <c r="I107" s="1"/>
  <c r="BA37"/>
  <c r="BA31"/>
  <c r="BL21"/>
  <c r="AO30"/>
  <c r="BL37"/>
  <c r="AZ20"/>
  <c r="BA19"/>
  <c r="BM27"/>
  <c r="AP36"/>
  <c r="I129" s="1"/>
  <c r="AP12"/>
  <c r="I105" s="1"/>
  <c r="BA21"/>
  <c r="BK20"/>
  <c r="BA45"/>
  <c r="AP26"/>
  <c r="I119" s="1"/>
  <c r="BA42"/>
  <c r="AO13"/>
  <c r="AP19"/>
  <c r="I112" s="1"/>
  <c r="BK50"/>
  <c r="BL42"/>
  <c r="AD13"/>
  <c r="H106" s="1"/>
  <c r="R59"/>
  <c r="BL16"/>
  <c r="BA26"/>
  <c r="BL38"/>
  <c r="BA35"/>
  <c r="BA14"/>
  <c r="AP23"/>
  <c r="I116" s="1"/>
  <c r="AO20"/>
  <c r="AD50"/>
  <c r="H143" s="1"/>
  <c r="R96"/>
  <c r="BA34"/>
  <c r="BA16"/>
  <c r="BL14"/>
  <c r="AZ49"/>
  <c r="BL46"/>
  <c r="AZ22"/>
  <c r="AP37"/>
  <c r="I130" s="1"/>
  <c r="BK13"/>
  <c r="BL15"/>
  <c r="BL36"/>
  <c r="AD20"/>
  <c r="H113" s="1"/>
  <c r="R66"/>
  <c r="AO50"/>
  <c r="BL19"/>
  <c r="BL26"/>
  <c r="BL31"/>
  <c r="AP21"/>
  <c r="I114" s="1"/>
  <c r="BA46"/>
  <c r="BA12"/>
  <c r="BL23"/>
  <c r="AP35"/>
  <c r="I128" s="1"/>
  <c r="AP34"/>
  <c r="I127" s="1"/>
  <c r="BA15"/>
  <c r="AD49"/>
  <c r="H142" s="1"/>
  <c r="R95"/>
  <c r="BA23"/>
  <c r="BL34"/>
  <c r="AP38"/>
  <c r="I131" s="1"/>
  <c r="BM51"/>
  <c r="AP31"/>
  <c r="I124" s="1"/>
  <c r="AP42"/>
  <c r="I135" s="1"/>
  <c r="AP16"/>
  <c r="I109" s="1"/>
  <c r="BK49"/>
  <c r="AZ50"/>
  <c r="BA38"/>
  <c r="BL12"/>
  <c r="BA36"/>
  <c r="BL35"/>
  <c r="AO49"/>
  <c r="AO22"/>
  <c r="AD22"/>
  <c r="H115" s="1"/>
  <c r="R68"/>
  <c r="AP46"/>
  <c r="I139" s="1"/>
  <c r="AZ30"/>
  <c r="AD30"/>
  <c r="H123" s="1"/>
  <c r="R76"/>
  <c r="AP15"/>
  <c r="I108" s="1"/>
  <c r="AZ13"/>
  <c r="BK30"/>
  <c r="BL45"/>
  <c r="K36" i="10"/>
  <c r="J36"/>
  <c r="I36"/>
  <c r="H36"/>
  <c r="G36"/>
  <c r="K29"/>
  <c r="J29"/>
  <c r="I29"/>
  <c r="H29"/>
  <c r="G29"/>
  <c r="K20"/>
  <c r="J20"/>
  <c r="I20"/>
  <c r="H20"/>
  <c r="G20"/>
  <c r="G22" i="21" s="1"/>
  <c r="K12" i="10"/>
  <c r="J12"/>
  <c r="I12"/>
  <c r="H12"/>
  <c r="G12"/>
  <c r="G50" i="6"/>
  <c r="K21"/>
  <c r="J21"/>
  <c r="I21"/>
  <c r="H21"/>
  <c r="G21"/>
  <c r="G13"/>
  <c r="G10"/>
  <c r="I128" i="27" l="1"/>
  <c r="I129"/>
  <c r="J122" i="26"/>
  <c r="J121"/>
  <c r="J122" i="27"/>
  <c r="J121"/>
  <c r="K22" i="26"/>
  <c r="L13" s="1"/>
  <c r="K22" i="27"/>
  <c r="L13" s="1"/>
  <c r="J79" i="26"/>
  <c r="J80"/>
  <c r="J52"/>
  <c r="J51"/>
  <c r="J65"/>
  <c r="J66"/>
  <c r="J86" i="27"/>
  <c r="J87"/>
  <c r="J100"/>
  <c r="J101"/>
  <c r="J73"/>
  <c r="J72"/>
  <c r="J87" i="26"/>
  <c r="J86"/>
  <c r="J114"/>
  <c r="J115"/>
  <c r="J94"/>
  <c r="J93"/>
  <c r="J114" i="27"/>
  <c r="J115"/>
  <c r="J51"/>
  <c r="J52"/>
  <c r="J38"/>
  <c r="J37"/>
  <c r="J30" i="26"/>
  <c r="J31"/>
  <c r="J45"/>
  <c r="J44"/>
  <c r="J37"/>
  <c r="J38"/>
  <c r="J108"/>
  <c r="J107"/>
  <c r="J30" i="27"/>
  <c r="J31"/>
  <c r="J93"/>
  <c r="J94"/>
  <c r="J79"/>
  <c r="J80"/>
  <c r="J58" i="26"/>
  <c r="J59"/>
  <c r="J72"/>
  <c r="J73"/>
  <c r="J101"/>
  <c r="J100"/>
  <c r="J59" i="27"/>
  <c r="J58"/>
  <c r="J65"/>
  <c r="J66"/>
  <c r="J44"/>
  <c r="J45"/>
  <c r="J108"/>
  <c r="J107"/>
  <c r="K16" i="21"/>
  <c r="J22"/>
  <c r="I16"/>
  <c r="BB51" i="20"/>
  <c r="J144" s="1"/>
  <c r="BB27"/>
  <c r="J120" s="1"/>
  <c r="BL41"/>
  <c r="BA41"/>
  <c r="AP45"/>
  <c r="I138" s="1"/>
  <c r="AP41"/>
  <c r="H134"/>
  <c r="H145" s="1"/>
  <c r="J16" i="21"/>
  <c r="BL13" i="20"/>
  <c r="BM34"/>
  <c r="BB19"/>
  <c r="J112" s="1"/>
  <c r="BB15"/>
  <c r="J108" s="1"/>
  <c r="AP22"/>
  <c r="I115" s="1"/>
  <c r="BM36"/>
  <c r="AP49"/>
  <c r="I142" s="1"/>
  <c r="BN27"/>
  <c r="K120" s="1"/>
  <c r="BA50"/>
  <c r="BL49"/>
  <c r="AP50"/>
  <c r="I143" s="1"/>
  <c r="BM35"/>
  <c r="AP13"/>
  <c r="I106" s="1"/>
  <c r="BA13"/>
  <c r="BB12"/>
  <c r="J105" s="1"/>
  <c r="BL20"/>
  <c r="BM31"/>
  <c r="BB46"/>
  <c r="J139" s="1"/>
  <c r="BL50"/>
  <c r="BA22"/>
  <c r="BB38"/>
  <c r="J131" s="1"/>
  <c r="BM12"/>
  <c r="AP20"/>
  <c r="I113" s="1"/>
  <c r="BM42"/>
  <c r="BM45"/>
  <c r="BB36"/>
  <c r="J129" s="1"/>
  <c r="BM37"/>
  <c r="BB35"/>
  <c r="J128" s="1"/>
  <c r="AP30"/>
  <c r="I123" s="1"/>
  <c r="BB16"/>
  <c r="J109" s="1"/>
  <c r="BA20"/>
  <c r="BB31"/>
  <c r="J124" s="1"/>
  <c r="BB21"/>
  <c r="J114" s="1"/>
  <c r="BM14"/>
  <c r="BM15"/>
  <c r="BB37"/>
  <c r="J130" s="1"/>
  <c r="BL30"/>
  <c r="BA49"/>
  <c r="BM38"/>
  <c r="BB42"/>
  <c r="J135" s="1"/>
  <c r="BB34"/>
  <c r="J127" s="1"/>
  <c r="BM46"/>
  <c r="BL22"/>
  <c r="BM16"/>
  <c r="BB23"/>
  <c r="J116" s="1"/>
  <c r="BM26"/>
  <c r="BB26"/>
  <c r="J119" s="1"/>
  <c r="BA30"/>
  <c r="BB14"/>
  <c r="J107" s="1"/>
  <c r="BM23"/>
  <c r="BM21"/>
  <c r="BM19"/>
  <c r="I22" i="21"/>
  <c r="G16"/>
  <c r="H16"/>
  <c r="H22"/>
  <c r="K22"/>
  <c r="H7" i="6"/>
  <c r="H10" s="1"/>
  <c r="G7" i="10"/>
  <c r="J126" i="26" l="1"/>
  <c r="J127"/>
  <c r="J127" i="27"/>
  <c r="J126"/>
  <c r="J124"/>
  <c r="J123"/>
  <c r="J124" i="26"/>
  <c r="J123"/>
  <c r="K25" i="27"/>
  <c r="K120" s="1"/>
  <c r="K25" i="26"/>
  <c r="K120" s="1"/>
  <c r="J103"/>
  <c r="J102"/>
  <c r="J96"/>
  <c r="J95"/>
  <c r="J89"/>
  <c r="J88"/>
  <c r="J68" i="27"/>
  <c r="J67"/>
  <c r="J60" i="26"/>
  <c r="J61"/>
  <c r="J82" i="27"/>
  <c r="J81"/>
  <c r="J33"/>
  <c r="J32"/>
  <c r="J39" i="26"/>
  <c r="J40"/>
  <c r="J33"/>
  <c r="J32"/>
  <c r="J53" i="27"/>
  <c r="J54"/>
  <c r="J103"/>
  <c r="J102"/>
  <c r="J68" i="26"/>
  <c r="J67"/>
  <c r="J82"/>
  <c r="J81"/>
  <c r="J61" i="27"/>
  <c r="J60"/>
  <c r="J110" i="26"/>
  <c r="J109"/>
  <c r="J47"/>
  <c r="J46"/>
  <c r="J39" i="27"/>
  <c r="J40"/>
  <c r="J75"/>
  <c r="J74"/>
  <c r="J54" i="26"/>
  <c r="J53"/>
  <c r="J110" i="27"/>
  <c r="J109"/>
  <c r="J47"/>
  <c r="J46"/>
  <c r="J75" i="26"/>
  <c r="J74"/>
  <c r="L21" i="27"/>
  <c r="L16"/>
  <c r="L18" s="1"/>
  <c r="L19" s="1"/>
  <c r="J96"/>
  <c r="J95"/>
  <c r="J117"/>
  <c r="J116"/>
  <c r="J117" i="26"/>
  <c r="J116"/>
  <c r="J89" i="27"/>
  <c r="J88"/>
  <c r="L21" i="26"/>
  <c r="L16"/>
  <c r="L18" s="1"/>
  <c r="L19" s="1"/>
  <c r="BN51" i="20"/>
  <c r="K144" s="1"/>
  <c r="BM41"/>
  <c r="BB45"/>
  <c r="J138" s="1"/>
  <c r="BB41"/>
  <c r="I134"/>
  <c r="BM20"/>
  <c r="BM30"/>
  <c r="BN42"/>
  <c r="K135" s="1"/>
  <c r="BN37"/>
  <c r="K130" s="1"/>
  <c r="BN31"/>
  <c r="K124" s="1"/>
  <c r="BN35"/>
  <c r="K128" s="1"/>
  <c r="BM22"/>
  <c r="BB13"/>
  <c r="J106" s="1"/>
  <c r="BM50"/>
  <c r="BB22"/>
  <c r="J115" s="1"/>
  <c r="BN26"/>
  <c r="K119" s="1"/>
  <c r="BB20"/>
  <c r="J113" s="1"/>
  <c r="BN12"/>
  <c r="K105" s="1"/>
  <c r="BM49"/>
  <c r="BN16"/>
  <c r="K109" s="1"/>
  <c r="BN36"/>
  <c r="K129" s="1"/>
  <c r="BN46"/>
  <c r="K139" s="1"/>
  <c r="BB50"/>
  <c r="J143" s="1"/>
  <c r="BB49"/>
  <c r="J142" s="1"/>
  <c r="BN19"/>
  <c r="K112" s="1"/>
  <c r="BN15"/>
  <c r="K108" s="1"/>
  <c r="BN14"/>
  <c r="K107" s="1"/>
  <c r="BN23"/>
  <c r="K116" s="1"/>
  <c r="BN34"/>
  <c r="K127" s="1"/>
  <c r="BN21"/>
  <c r="K114" s="1"/>
  <c r="BB30"/>
  <c r="J123" s="1"/>
  <c r="BN38"/>
  <c r="K131" s="1"/>
  <c r="BM13"/>
  <c r="I7" i="6"/>
  <c r="I10" s="1"/>
  <c r="H7" i="10"/>
  <c r="J129" i="26" l="1"/>
  <c r="J128"/>
  <c r="J128" i="27"/>
  <c r="J129"/>
  <c r="K50"/>
  <c r="K52" s="1"/>
  <c r="K71" i="26"/>
  <c r="K72" s="1"/>
  <c r="K29" i="27"/>
  <c r="K31" s="1"/>
  <c r="K113"/>
  <c r="K106"/>
  <c r="K107" s="1"/>
  <c r="K78"/>
  <c r="K80" s="1"/>
  <c r="K57"/>
  <c r="K59" s="1"/>
  <c r="K43"/>
  <c r="K44" s="1"/>
  <c r="K36"/>
  <c r="K38" s="1"/>
  <c r="K99"/>
  <c r="K101" s="1"/>
  <c r="K71"/>
  <c r="K72" s="1"/>
  <c r="K85"/>
  <c r="K86" s="1"/>
  <c r="K29" i="26"/>
  <c r="K31" s="1"/>
  <c r="K106"/>
  <c r="K107" s="1"/>
  <c r="K99"/>
  <c r="K100" s="1"/>
  <c r="K92" i="27"/>
  <c r="K94" s="1"/>
  <c r="K64"/>
  <c r="K65" s="1"/>
  <c r="K113" i="26"/>
  <c r="K92"/>
  <c r="K94" s="1"/>
  <c r="K43"/>
  <c r="K45" s="1"/>
  <c r="K85"/>
  <c r="K87" s="1"/>
  <c r="K36"/>
  <c r="K38" s="1"/>
  <c r="K78"/>
  <c r="K80" s="1"/>
  <c r="K57"/>
  <c r="K58" s="1"/>
  <c r="K50"/>
  <c r="K51" s="1"/>
  <c r="K64"/>
  <c r="K65" s="1"/>
  <c r="L22" i="27"/>
  <c r="L25" s="1"/>
  <c r="L120" s="1"/>
  <c r="K115"/>
  <c r="L22" i="26"/>
  <c r="BN45" i="20"/>
  <c r="K138" s="1"/>
  <c r="BN41"/>
  <c r="J134"/>
  <c r="BN49"/>
  <c r="K142" s="1"/>
  <c r="BN20"/>
  <c r="K113" s="1"/>
  <c r="BN13"/>
  <c r="K106" s="1"/>
  <c r="BN30"/>
  <c r="K123" s="1"/>
  <c r="BN50"/>
  <c r="K143" s="1"/>
  <c r="BN22"/>
  <c r="K115" s="1"/>
  <c r="J7" i="6"/>
  <c r="J10" s="1"/>
  <c r="I7" i="10"/>
  <c r="K73" i="26" l="1"/>
  <c r="K74" s="1"/>
  <c r="K30"/>
  <c r="K122"/>
  <c r="K121"/>
  <c r="K51" i="27"/>
  <c r="K122"/>
  <c r="K121"/>
  <c r="K114"/>
  <c r="K116" s="1"/>
  <c r="K114" i="26"/>
  <c r="K30" i="27"/>
  <c r="K108"/>
  <c r="K109" s="1"/>
  <c r="K79"/>
  <c r="K81" s="1"/>
  <c r="K73"/>
  <c r="K74" s="1"/>
  <c r="K115" i="26"/>
  <c r="K108"/>
  <c r="K109" s="1"/>
  <c r="K58" i="27"/>
  <c r="K60" s="1"/>
  <c r="K45"/>
  <c r="K46" s="1"/>
  <c r="K93"/>
  <c r="K96" s="1"/>
  <c r="K100"/>
  <c r="K103" s="1"/>
  <c r="K37"/>
  <c r="K66"/>
  <c r="K67" s="1"/>
  <c r="K87"/>
  <c r="K88" s="1"/>
  <c r="K44" i="26"/>
  <c r="K46" s="1"/>
  <c r="K101"/>
  <c r="K102" s="1"/>
  <c r="K93"/>
  <c r="K95" s="1"/>
  <c r="K37"/>
  <c r="K40" s="1"/>
  <c r="K52"/>
  <c r="K53" s="1"/>
  <c r="K66"/>
  <c r="K67" s="1"/>
  <c r="K86"/>
  <c r="K89" s="1"/>
  <c r="K79"/>
  <c r="K81" s="1"/>
  <c r="M13" i="27"/>
  <c r="M16" s="1"/>
  <c r="M18" s="1"/>
  <c r="M19" s="1"/>
  <c r="K59" i="26"/>
  <c r="K60" s="1"/>
  <c r="K53" i="27"/>
  <c r="K54"/>
  <c r="L25" i="26"/>
  <c r="L120" s="1"/>
  <c r="M13"/>
  <c r="K75" i="27"/>
  <c r="K110"/>
  <c r="K33" i="26"/>
  <c r="K68"/>
  <c r="K61"/>
  <c r="K89" i="27"/>
  <c r="K68"/>
  <c r="K117" i="26"/>
  <c r="K75"/>
  <c r="K110"/>
  <c r="L99" i="27"/>
  <c r="L85"/>
  <c r="L43"/>
  <c r="L50"/>
  <c r="L36"/>
  <c r="L106"/>
  <c r="L78"/>
  <c r="L113"/>
  <c r="L71"/>
  <c r="L92"/>
  <c r="L29"/>
  <c r="L57"/>
  <c r="L64"/>
  <c r="K103" i="26"/>
  <c r="K54"/>
  <c r="K47" i="27"/>
  <c r="K134" i="20"/>
  <c r="K7" i="6"/>
  <c r="K10" s="1"/>
  <c r="K7" i="10" s="1"/>
  <c r="J7"/>
  <c r="G13" i="19"/>
  <c r="K127" i="26" l="1"/>
  <c r="K32"/>
  <c r="K126"/>
  <c r="K32" i="27"/>
  <c r="K126"/>
  <c r="K127"/>
  <c r="K124"/>
  <c r="K123"/>
  <c r="L122"/>
  <c r="L121"/>
  <c r="K123" i="26"/>
  <c r="K124"/>
  <c r="K117" i="27"/>
  <c r="K116" i="26"/>
  <c r="K47"/>
  <c r="K129" s="1"/>
  <c r="K33" i="27"/>
  <c r="K82"/>
  <c r="K95"/>
  <c r="K102"/>
  <c r="K61"/>
  <c r="K40"/>
  <c r="K39"/>
  <c r="K96" i="26"/>
  <c r="K39"/>
  <c r="K82"/>
  <c r="M21" i="27"/>
  <c r="M22" s="1"/>
  <c r="M25" s="1"/>
  <c r="M120" s="1"/>
  <c r="K88" i="26"/>
  <c r="L38" i="27"/>
  <c r="L37"/>
  <c r="L58"/>
  <c r="L59"/>
  <c r="L115"/>
  <c r="L114"/>
  <c r="L51"/>
  <c r="L52"/>
  <c r="M21" i="26"/>
  <c r="M16"/>
  <c r="M18" s="1"/>
  <c r="M19" s="1"/>
  <c r="L72" i="27"/>
  <c r="L73"/>
  <c r="L30"/>
  <c r="L31"/>
  <c r="L79"/>
  <c r="L80"/>
  <c r="L44"/>
  <c r="L45"/>
  <c r="L92" i="26"/>
  <c r="L43"/>
  <c r="L99"/>
  <c r="L29"/>
  <c r="L78"/>
  <c r="L113"/>
  <c r="L64"/>
  <c r="L71"/>
  <c r="L85"/>
  <c r="L106"/>
  <c r="L50"/>
  <c r="L36"/>
  <c r="L57"/>
  <c r="L94" i="27"/>
  <c r="L93"/>
  <c r="L108"/>
  <c r="L107"/>
  <c r="L87"/>
  <c r="L86"/>
  <c r="L65"/>
  <c r="L66"/>
  <c r="L100"/>
  <c r="L101"/>
  <c r="H3" i="4"/>
  <c r="G57" i="20"/>
  <c r="H3"/>
  <c r="H3" i="16"/>
  <c r="K128" i="26" l="1"/>
  <c r="L127" i="27"/>
  <c r="L126"/>
  <c r="K129"/>
  <c r="K128"/>
  <c r="L124"/>
  <c r="L123"/>
  <c r="L121" i="26"/>
  <c r="L122"/>
  <c r="N13" i="27"/>
  <c r="N16" s="1"/>
  <c r="N18" s="1"/>
  <c r="N19" s="1"/>
  <c r="L103"/>
  <c r="L102"/>
  <c r="L108" i="26"/>
  <c r="L107"/>
  <c r="L45"/>
  <c r="L44"/>
  <c r="L68" i="27"/>
  <c r="L67"/>
  <c r="L109"/>
  <c r="L110"/>
  <c r="L59" i="26"/>
  <c r="L58"/>
  <c r="L86"/>
  <c r="L87"/>
  <c r="L80"/>
  <c r="L79"/>
  <c r="L94"/>
  <c r="L93"/>
  <c r="L47" i="27"/>
  <c r="L46"/>
  <c r="L33"/>
  <c r="L32"/>
  <c r="L75"/>
  <c r="L74"/>
  <c r="L66" i="26"/>
  <c r="L65"/>
  <c r="L38"/>
  <c r="L37"/>
  <c r="L72"/>
  <c r="L73"/>
  <c r="L30"/>
  <c r="L126" s="1"/>
  <c r="L31"/>
  <c r="M106" i="27"/>
  <c r="M64"/>
  <c r="M29"/>
  <c r="M113"/>
  <c r="M85"/>
  <c r="M50"/>
  <c r="M57"/>
  <c r="M99"/>
  <c r="M78"/>
  <c r="M43"/>
  <c r="M92"/>
  <c r="M71"/>
  <c r="M36"/>
  <c r="M22" i="26"/>
  <c r="L53" i="27"/>
  <c r="L54"/>
  <c r="L61"/>
  <c r="L60"/>
  <c r="L89"/>
  <c r="L88"/>
  <c r="L51" i="26"/>
  <c r="L52"/>
  <c r="L101"/>
  <c r="L100"/>
  <c r="L81" i="27"/>
  <c r="L82"/>
  <c r="L116"/>
  <c r="L117"/>
  <c r="L39"/>
  <c r="L40"/>
  <c r="L96"/>
  <c r="L95"/>
  <c r="L114" i="26"/>
  <c r="L115"/>
  <c r="N24" i="4"/>
  <c r="N22"/>
  <c r="N28" s="1"/>
  <c r="N27"/>
  <c r="N11"/>
  <c r="H22"/>
  <c r="N17"/>
  <c r="H17"/>
  <c r="N32"/>
  <c r="N13"/>
  <c r="N34"/>
  <c r="H27"/>
  <c r="N15"/>
  <c r="AC29" i="16"/>
  <c r="Y29"/>
  <c r="U29"/>
  <c r="AC28"/>
  <c r="Y28"/>
  <c r="U28"/>
  <c r="AB29"/>
  <c r="X29"/>
  <c r="T29"/>
  <c r="AB28"/>
  <c r="X28"/>
  <c r="T28"/>
  <c r="AB27"/>
  <c r="X27"/>
  <c r="T27"/>
  <c r="W27"/>
  <c r="AD29"/>
  <c r="V29"/>
  <c r="Z28"/>
  <c r="AD27"/>
  <c r="V27"/>
  <c r="AC27"/>
  <c r="U27"/>
  <c r="AA29"/>
  <c r="W29"/>
  <c r="S29"/>
  <c r="AA28"/>
  <c r="W28"/>
  <c r="S28"/>
  <c r="AA27"/>
  <c r="S27"/>
  <c r="Z29"/>
  <c r="AD28"/>
  <c r="V28"/>
  <c r="Z27"/>
  <c r="Y27"/>
  <c r="S87" i="20"/>
  <c r="T87"/>
  <c r="U87"/>
  <c r="V87"/>
  <c r="W87"/>
  <c r="X87"/>
  <c r="Y87"/>
  <c r="Z87"/>
  <c r="AA87"/>
  <c r="AB87"/>
  <c r="AC87"/>
  <c r="AD87"/>
  <c r="I3"/>
  <c r="S77"/>
  <c r="S96"/>
  <c r="S97"/>
  <c r="S65"/>
  <c r="T72"/>
  <c r="S76"/>
  <c r="S83"/>
  <c r="S81"/>
  <c r="S73"/>
  <c r="S59"/>
  <c r="S58"/>
  <c r="S95"/>
  <c r="S88"/>
  <c r="S91"/>
  <c r="S72"/>
  <c r="S68"/>
  <c r="S66"/>
  <c r="S61"/>
  <c r="T81"/>
  <c r="T60"/>
  <c r="T73"/>
  <c r="T58"/>
  <c r="T82"/>
  <c r="T88"/>
  <c r="T62"/>
  <c r="T61"/>
  <c r="T65"/>
  <c r="T69"/>
  <c r="S62"/>
  <c r="S82"/>
  <c r="T97"/>
  <c r="S84"/>
  <c r="S80"/>
  <c r="S92"/>
  <c r="T80"/>
  <c r="S60"/>
  <c r="T92"/>
  <c r="S67"/>
  <c r="T95"/>
  <c r="T77"/>
  <c r="T67"/>
  <c r="T84"/>
  <c r="S69"/>
  <c r="U97"/>
  <c r="U83"/>
  <c r="U69"/>
  <c r="U73"/>
  <c r="T96"/>
  <c r="U61"/>
  <c r="U77"/>
  <c r="U67"/>
  <c r="U80"/>
  <c r="U82"/>
  <c r="U60"/>
  <c r="T59"/>
  <c r="T66"/>
  <c r="U65"/>
  <c r="U72"/>
  <c r="T83"/>
  <c r="T91"/>
  <c r="T76"/>
  <c r="U88"/>
  <c r="U58"/>
  <c r="T68"/>
  <c r="V77"/>
  <c r="U81"/>
  <c r="U62"/>
  <c r="U84"/>
  <c r="U92"/>
  <c r="U96"/>
  <c r="V62"/>
  <c r="U68"/>
  <c r="V92"/>
  <c r="U59"/>
  <c r="V81"/>
  <c r="V72"/>
  <c r="U95"/>
  <c r="V61"/>
  <c r="V88"/>
  <c r="U91"/>
  <c r="V80"/>
  <c r="V65"/>
  <c r="V73"/>
  <c r="V58"/>
  <c r="V60"/>
  <c r="U66"/>
  <c r="V82"/>
  <c r="U76"/>
  <c r="V97"/>
  <c r="V83"/>
  <c r="V67"/>
  <c r="V69"/>
  <c r="V84"/>
  <c r="W88"/>
  <c r="W81"/>
  <c r="V96"/>
  <c r="V66"/>
  <c r="W60"/>
  <c r="W69"/>
  <c r="W83"/>
  <c r="V95"/>
  <c r="W61"/>
  <c r="W62"/>
  <c r="V91"/>
  <c r="W97"/>
  <c r="W92"/>
  <c r="W72"/>
  <c r="W82"/>
  <c r="W73"/>
  <c r="W84"/>
  <c r="W80"/>
  <c r="W77"/>
  <c r="V59"/>
  <c r="V76"/>
  <c r="W67"/>
  <c r="V68"/>
  <c r="W65"/>
  <c r="W58"/>
  <c r="X73"/>
  <c r="X58"/>
  <c r="X72"/>
  <c r="X69"/>
  <c r="X65"/>
  <c r="W59"/>
  <c r="W76"/>
  <c r="X77"/>
  <c r="X97"/>
  <c r="X82"/>
  <c r="W68"/>
  <c r="X80"/>
  <c r="W96"/>
  <c r="X83"/>
  <c r="X62"/>
  <c r="W95"/>
  <c r="X92"/>
  <c r="W91"/>
  <c r="X84"/>
  <c r="X60"/>
  <c r="X61"/>
  <c r="X67"/>
  <c r="X81"/>
  <c r="W66"/>
  <c r="X88"/>
  <c r="Y97"/>
  <c r="Y73"/>
  <c r="Y58"/>
  <c r="Y92"/>
  <c r="Y61"/>
  <c r="X76"/>
  <c r="X96"/>
  <c r="X66"/>
  <c r="Y65"/>
  <c r="Y67"/>
  <c r="X59"/>
  <c r="Y77"/>
  <c r="Y81"/>
  <c r="Y83"/>
  <c r="Y69"/>
  <c r="Y62"/>
  <c r="Y84"/>
  <c r="Y60"/>
  <c r="Y72"/>
  <c r="Y80"/>
  <c r="X95"/>
  <c r="X68"/>
  <c r="X91"/>
  <c r="Y82"/>
  <c r="Y88"/>
  <c r="Y59"/>
  <c r="Y96"/>
  <c r="Z72"/>
  <c r="Y66"/>
  <c r="Z88"/>
  <c r="Z58"/>
  <c r="Z61"/>
  <c r="Z77"/>
  <c r="Z81"/>
  <c r="Z97"/>
  <c r="Z80"/>
  <c r="Z84"/>
  <c r="Z67"/>
  <c r="Y91"/>
  <c r="Z60"/>
  <c r="Y68"/>
  <c r="Y76"/>
  <c r="Z82"/>
  <c r="Z92"/>
  <c r="Z62"/>
  <c r="Z65"/>
  <c r="Z73"/>
  <c r="Z83"/>
  <c r="Z69"/>
  <c r="Y95"/>
  <c r="AA81"/>
  <c r="AA83"/>
  <c r="AA88"/>
  <c r="AA84"/>
  <c r="Z66"/>
  <c r="AA62"/>
  <c r="Z96"/>
  <c r="Z59"/>
  <c r="AA92"/>
  <c r="AA97"/>
  <c r="AA72"/>
  <c r="AA65"/>
  <c r="AA69"/>
  <c r="AA58"/>
  <c r="AA73"/>
  <c r="AA82"/>
  <c r="AA77"/>
  <c r="AA60"/>
  <c r="AB73"/>
  <c r="Z68"/>
  <c r="AA67"/>
  <c r="AA61"/>
  <c r="Z95"/>
  <c r="Z76"/>
  <c r="Z91"/>
  <c r="AA80"/>
  <c r="AA91"/>
  <c r="AA66"/>
  <c r="AB88"/>
  <c r="AA76"/>
  <c r="AA95"/>
  <c r="AB65"/>
  <c r="AB91"/>
  <c r="AB60"/>
  <c r="AB83"/>
  <c r="AB61"/>
  <c r="AA59"/>
  <c r="AA96"/>
  <c r="AB84"/>
  <c r="AB72"/>
  <c r="AA68"/>
  <c r="AB80"/>
  <c r="AB67"/>
  <c r="AB58"/>
  <c r="AB81"/>
  <c r="AB82"/>
  <c r="AB77"/>
  <c r="AC73"/>
  <c r="AB69"/>
  <c r="AB92"/>
  <c r="AB62"/>
  <c r="AB97"/>
  <c r="AC69"/>
  <c r="AC82"/>
  <c r="AB96"/>
  <c r="AC61"/>
  <c r="AC58"/>
  <c r="AC92"/>
  <c r="AD73"/>
  <c r="AB76"/>
  <c r="AC97"/>
  <c r="AB68"/>
  <c r="AB95"/>
  <c r="AC62"/>
  <c r="AC80"/>
  <c r="AC60"/>
  <c r="AC81"/>
  <c r="AC84"/>
  <c r="AC88"/>
  <c r="AC72"/>
  <c r="AC65"/>
  <c r="AD97"/>
  <c r="AC91"/>
  <c r="AC67"/>
  <c r="AB66"/>
  <c r="AC77"/>
  <c r="AC83"/>
  <c r="AB59"/>
  <c r="AD58"/>
  <c r="AC59"/>
  <c r="AC96"/>
  <c r="AD61"/>
  <c r="AD67"/>
  <c r="AD92"/>
  <c r="AD91"/>
  <c r="AD65"/>
  <c r="AD84"/>
  <c r="AD60"/>
  <c r="AC76"/>
  <c r="AD72"/>
  <c r="AD69"/>
  <c r="AD80"/>
  <c r="AD88"/>
  <c r="AC95"/>
  <c r="AD82"/>
  <c r="AC66"/>
  <c r="AD83"/>
  <c r="AD62"/>
  <c r="AC68"/>
  <c r="AD77"/>
  <c r="AD81"/>
  <c r="AD66"/>
  <c r="AD68"/>
  <c r="AD59"/>
  <c r="AD76"/>
  <c r="AD95"/>
  <c r="AD96"/>
  <c r="AD23" i="16"/>
  <c r="V23"/>
  <c r="Z20"/>
  <c r="AD19"/>
  <c r="V19"/>
  <c r="AD46"/>
  <c r="V46"/>
  <c r="Z45"/>
  <c r="W41"/>
  <c r="AD37"/>
  <c r="V37"/>
  <c r="W46"/>
  <c r="AC23"/>
  <c r="U23"/>
  <c r="Y20"/>
  <c r="AC19"/>
  <c r="U19"/>
  <c r="AC46"/>
  <c r="U46"/>
  <c r="Y45"/>
  <c r="X41"/>
  <c r="AC37"/>
  <c r="U37"/>
  <c r="AB23"/>
  <c r="T23"/>
  <c r="X20"/>
  <c r="AB19"/>
  <c r="T19"/>
  <c r="AB46"/>
  <c r="T46"/>
  <c r="X45"/>
  <c r="Y41"/>
  <c r="AB37"/>
  <c r="T37"/>
  <c r="S45"/>
  <c r="AD41"/>
  <c r="AA23"/>
  <c r="S23"/>
  <c r="W20"/>
  <c r="AA19"/>
  <c r="S19"/>
  <c r="AA46"/>
  <c r="S46"/>
  <c r="W45"/>
  <c r="Z41"/>
  <c r="AA37"/>
  <c r="S37"/>
  <c r="V41"/>
  <c r="Z23"/>
  <c r="AD20"/>
  <c r="V20"/>
  <c r="Z19"/>
  <c r="Z46"/>
  <c r="AD45"/>
  <c r="AD47" s="1"/>
  <c r="V45"/>
  <c r="S41"/>
  <c r="AA41"/>
  <c r="Z37"/>
  <c r="Y37"/>
  <c r="S20"/>
  <c r="W19"/>
  <c r="Y23"/>
  <c r="AC20"/>
  <c r="U20"/>
  <c r="Y19"/>
  <c r="Y46"/>
  <c r="AC45"/>
  <c r="U45"/>
  <c r="T41"/>
  <c r="AB41"/>
  <c r="W23"/>
  <c r="AA20"/>
  <c r="AA45"/>
  <c r="W37"/>
  <c r="X23"/>
  <c r="AB20"/>
  <c r="T20"/>
  <c r="X19"/>
  <c r="X46"/>
  <c r="AB45"/>
  <c r="T45"/>
  <c r="T47" s="1"/>
  <c r="U41"/>
  <c r="AC41"/>
  <c r="X37"/>
  <c r="Z40"/>
  <c r="AD39"/>
  <c r="V39"/>
  <c r="Z38"/>
  <c r="AD36"/>
  <c r="V36"/>
  <c r="Z35"/>
  <c r="AC30"/>
  <c r="U30"/>
  <c r="Y25"/>
  <c r="AC17"/>
  <c r="U17"/>
  <c r="Y40"/>
  <c r="AC39"/>
  <c r="U39"/>
  <c r="Y38"/>
  <c r="AC36"/>
  <c r="U36"/>
  <c r="Y35"/>
  <c r="AB30"/>
  <c r="T30"/>
  <c r="X25"/>
  <c r="AB17"/>
  <c r="T17"/>
  <c r="X40"/>
  <c r="AB39"/>
  <c r="T39"/>
  <c r="X38"/>
  <c r="AB36"/>
  <c r="T36"/>
  <c r="X35"/>
  <c r="AA30"/>
  <c r="S30"/>
  <c r="W25"/>
  <c r="AA17"/>
  <c r="S17"/>
  <c r="W40"/>
  <c r="AA39"/>
  <c r="S39"/>
  <c r="W38"/>
  <c r="AA36"/>
  <c r="S36"/>
  <c r="W35"/>
  <c r="Z30"/>
  <c r="AD25"/>
  <c r="V25"/>
  <c r="Z17"/>
  <c r="AD40"/>
  <c r="V40"/>
  <c r="Z39"/>
  <c r="AD38"/>
  <c r="V38"/>
  <c r="Z36"/>
  <c r="AD35"/>
  <c r="V35"/>
  <c r="Y30"/>
  <c r="AC25"/>
  <c r="U25"/>
  <c r="Y17"/>
  <c r="AC40"/>
  <c r="U40"/>
  <c r="Y39"/>
  <c r="AC38"/>
  <c r="U38"/>
  <c r="Y36"/>
  <c r="AC35"/>
  <c r="U35"/>
  <c r="X30"/>
  <c r="AB25"/>
  <c r="T25"/>
  <c r="X17"/>
  <c r="AB40"/>
  <c r="T40"/>
  <c r="X39"/>
  <c r="AB38"/>
  <c r="T38"/>
  <c r="X36"/>
  <c r="AB35"/>
  <c r="T35"/>
  <c r="W30"/>
  <c r="AA25"/>
  <c r="S25"/>
  <c r="W17"/>
  <c r="AA38"/>
  <c r="AD17"/>
  <c r="S38"/>
  <c r="V17"/>
  <c r="W36"/>
  <c r="AA40"/>
  <c r="AA35"/>
  <c r="AD30"/>
  <c r="S40"/>
  <c r="S35"/>
  <c r="V30"/>
  <c r="W39"/>
  <c r="Z25"/>
  <c r="H57" i="20"/>
  <c r="K15" i="17"/>
  <c r="O15"/>
  <c r="I3"/>
  <c r="H15"/>
  <c r="Q15"/>
  <c r="M15"/>
  <c r="R15"/>
  <c r="L15"/>
  <c r="J15"/>
  <c r="N15"/>
  <c r="P15"/>
  <c r="G15"/>
  <c r="G16" s="1"/>
  <c r="G18" s="1"/>
  <c r="I3" i="4"/>
  <c r="G52" i="20"/>
  <c r="J3"/>
  <c r="I15" i="17"/>
  <c r="I3" i="16"/>
  <c r="N10" i="18"/>
  <c r="L127" i="26" l="1"/>
  <c r="N21" i="27"/>
  <c r="L128"/>
  <c r="L129"/>
  <c r="M122"/>
  <c r="M121"/>
  <c r="L124" i="26"/>
  <c r="L123"/>
  <c r="G26" i="16"/>
  <c r="G21"/>
  <c r="G18"/>
  <c r="G10"/>
  <c r="U47"/>
  <c r="W47"/>
  <c r="N22" i="27"/>
  <c r="O13" s="1"/>
  <c r="L117" i="26"/>
  <c r="L116"/>
  <c r="M93" i="27"/>
  <c r="M94"/>
  <c r="M58"/>
  <c r="M59"/>
  <c r="M30"/>
  <c r="M31"/>
  <c r="L32" i="26"/>
  <c r="L128" s="1"/>
  <c r="L33"/>
  <c r="L82"/>
  <c r="L81"/>
  <c r="L61"/>
  <c r="L60"/>
  <c r="L109"/>
  <c r="L110"/>
  <c r="M25"/>
  <c r="M120" s="1"/>
  <c r="N13"/>
  <c r="M44" i="27"/>
  <c r="M45"/>
  <c r="M51"/>
  <c r="M52"/>
  <c r="M65"/>
  <c r="M66"/>
  <c r="L68" i="26"/>
  <c r="L67"/>
  <c r="L53"/>
  <c r="L54"/>
  <c r="M37" i="27"/>
  <c r="M38"/>
  <c r="M79"/>
  <c r="M80"/>
  <c r="M86"/>
  <c r="M87"/>
  <c r="M107"/>
  <c r="M108"/>
  <c r="L75" i="26"/>
  <c r="L74"/>
  <c r="L95"/>
  <c r="L96"/>
  <c r="L47"/>
  <c r="L46"/>
  <c r="L103"/>
  <c r="L102"/>
  <c r="M72" i="27"/>
  <c r="M73"/>
  <c r="M100"/>
  <c r="M101"/>
  <c r="M115"/>
  <c r="M114"/>
  <c r="L39" i="26"/>
  <c r="L40"/>
  <c r="L89"/>
  <c r="L88"/>
  <c r="AO29" i="16"/>
  <c r="AK29"/>
  <c r="AG29"/>
  <c r="AO28"/>
  <c r="AK28"/>
  <c r="AG28"/>
  <c r="AN29"/>
  <c r="AJ29"/>
  <c r="AF29"/>
  <c r="AN28"/>
  <c r="AJ28"/>
  <c r="AF28"/>
  <c r="AN27"/>
  <c r="AJ27"/>
  <c r="AF27"/>
  <c r="AE27"/>
  <c r="AL29"/>
  <c r="AP28"/>
  <c r="AH28"/>
  <c r="AL27"/>
  <c r="AK27"/>
  <c r="AM29"/>
  <c r="AI29"/>
  <c r="AE29"/>
  <c r="AM28"/>
  <c r="AI28"/>
  <c r="AE28"/>
  <c r="AM27"/>
  <c r="AI27"/>
  <c r="AP29"/>
  <c r="AH29"/>
  <c r="AL28"/>
  <c r="AP27"/>
  <c r="AH27"/>
  <c r="AO27"/>
  <c r="AG27"/>
  <c r="O22" i="4"/>
  <c r="O27"/>
  <c r="O24"/>
  <c r="O32"/>
  <c r="O13"/>
  <c r="I17"/>
  <c r="O11"/>
  <c r="I22"/>
  <c r="O15"/>
  <c r="I27"/>
  <c r="O34"/>
  <c r="O17"/>
  <c r="S47" i="16"/>
  <c r="Z47"/>
  <c r="AQ87" i="20"/>
  <c r="AR87"/>
  <c r="AS87"/>
  <c r="AT87"/>
  <c r="AU87"/>
  <c r="AV87"/>
  <c r="AW87"/>
  <c r="AX87"/>
  <c r="AY87"/>
  <c r="AZ87"/>
  <c r="BA87"/>
  <c r="BB87"/>
  <c r="AE87"/>
  <c r="AF87"/>
  <c r="AG87"/>
  <c r="AH87"/>
  <c r="AI87"/>
  <c r="AJ87"/>
  <c r="AK87"/>
  <c r="AL87"/>
  <c r="AM87"/>
  <c r="AN87"/>
  <c r="AO87"/>
  <c r="AP87"/>
  <c r="N48" i="4"/>
  <c r="H69"/>
  <c r="N69" s="1"/>
  <c r="N18"/>
  <c r="J3" i="17"/>
  <c r="V47" i="16"/>
  <c r="AB47"/>
  <c r="AA50"/>
  <c r="T50"/>
  <c r="U50"/>
  <c r="V50"/>
  <c r="X47"/>
  <c r="S50"/>
  <c r="AB50"/>
  <c r="AC50"/>
  <c r="AD50"/>
  <c r="W50"/>
  <c r="X50"/>
  <c r="Y50"/>
  <c r="Z50"/>
  <c r="Y47"/>
  <c r="AA47"/>
  <c r="AC47"/>
  <c r="AQ59" i="20"/>
  <c r="AQ72"/>
  <c r="AQ68"/>
  <c r="AQ58"/>
  <c r="AQ73"/>
  <c r="AQ83"/>
  <c r="AQ96"/>
  <c r="AQ76"/>
  <c r="AQ88"/>
  <c r="AQ91"/>
  <c r="AQ97"/>
  <c r="AR72"/>
  <c r="AQ77"/>
  <c r="AQ65"/>
  <c r="AQ95"/>
  <c r="AQ66"/>
  <c r="AQ81"/>
  <c r="AR62"/>
  <c r="AR65"/>
  <c r="AR92"/>
  <c r="AR95"/>
  <c r="AR82"/>
  <c r="AQ61"/>
  <c r="AR61"/>
  <c r="AQ92"/>
  <c r="AQ84"/>
  <c r="AQ80"/>
  <c r="AR58"/>
  <c r="AR84"/>
  <c r="AQ60"/>
  <c r="AQ69"/>
  <c r="AQ62"/>
  <c r="AR67"/>
  <c r="AR97"/>
  <c r="AR73"/>
  <c r="AR88"/>
  <c r="AQ82"/>
  <c r="AR77"/>
  <c r="AR60"/>
  <c r="AR80"/>
  <c r="AS97"/>
  <c r="AR81"/>
  <c r="AR69"/>
  <c r="AQ67"/>
  <c r="AR96"/>
  <c r="AS58"/>
  <c r="AR91"/>
  <c r="AS67"/>
  <c r="AS80"/>
  <c r="AS62"/>
  <c r="AT97"/>
  <c r="AR59"/>
  <c r="AS72"/>
  <c r="AR76"/>
  <c r="AS69"/>
  <c r="AS82"/>
  <c r="AS65"/>
  <c r="AR66"/>
  <c r="AS77"/>
  <c r="AS60"/>
  <c r="AT77"/>
  <c r="AS73"/>
  <c r="AS61"/>
  <c r="AR83"/>
  <c r="AS81"/>
  <c r="AS88"/>
  <c r="AS83"/>
  <c r="AS84"/>
  <c r="AR68"/>
  <c r="AS92"/>
  <c r="AS68"/>
  <c r="AT69"/>
  <c r="AS76"/>
  <c r="AS59"/>
  <c r="AT73"/>
  <c r="AT80"/>
  <c r="AS95"/>
  <c r="AT92"/>
  <c r="AT82"/>
  <c r="AS96"/>
  <c r="AT58"/>
  <c r="AT83"/>
  <c r="AT67"/>
  <c r="AS91"/>
  <c r="AT81"/>
  <c r="AT60"/>
  <c r="AT88"/>
  <c r="AU97"/>
  <c r="AT65"/>
  <c r="AT72"/>
  <c r="AT84"/>
  <c r="AT62"/>
  <c r="AS66"/>
  <c r="AT61"/>
  <c r="AU83"/>
  <c r="AU92"/>
  <c r="AU69"/>
  <c r="AU60"/>
  <c r="AU91"/>
  <c r="AU61"/>
  <c r="AV73"/>
  <c r="AU62"/>
  <c r="AT91"/>
  <c r="AU77"/>
  <c r="AT66"/>
  <c r="AT68"/>
  <c r="AU58"/>
  <c r="AT76"/>
  <c r="AU80"/>
  <c r="AU73"/>
  <c r="AT59"/>
  <c r="AT95"/>
  <c r="AU88"/>
  <c r="AU72"/>
  <c r="AU81"/>
  <c r="AU67"/>
  <c r="AV97"/>
  <c r="AU84"/>
  <c r="AU82"/>
  <c r="AT96"/>
  <c r="AU65"/>
  <c r="AU59"/>
  <c r="AV91"/>
  <c r="AU96"/>
  <c r="AU76"/>
  <c r="AV82"/>
  <c r="AV61"/>
  <c r="AV72"/>
  <c r="AV81"/>
  <c r="AU68"/>
  <c r="AV69"/>
  <c r="AV92"/>
  <c r="AV65"/>
  <c r="AU95"/>
  <c r="AU66"/>
  <c r="AW97"/>
  <c r="AV67"/>
  <c r="AV58"/>
  <c r="AV62"/>
  <c r="AV88"/>
  <c r="AV83"/>
  <c r="AV84"/>
  <c r="AW73"/>
  <c r="AV60"/>
  <c r="AV80"/>
  <c r="AV77"/>
  <c r="AW69"/>
  <c r="AW80"/>
  <c r="AW81"/>
  <c r="AW65"/>
  <c r="AV66"/>
  <c r="AW82"/>
  <c r="AW91"/>
  <c r="AW88"/>
  <c r="AV96"/>
  <c r="AW61"/>
  <c r="AX73"/>
  <c r="AW92"/>
  <c r="AV95"/>
  <c r="AW84"/>
  <c r="AW60"/>
  <c r="AW67"/>
  <c r="AV59"/>
  <c r="AX97"/>
  <c r="AW58"/>
  <c r="AW62"/>
  <c r="AW77"/>
  <c r="AV68"/>
  <c r="AV76"/>
  <c r="AW83"/>
  <c r="AW72"/>
  <c r="AW96"/>
  <c r="AX77"/>
  <c r="AW95"/>
  <c r="AX58"/>
  <c r="AX65"/>
  <c r="AX69"/>
  <c r="AX92"/>
  <c r="AX84"/>
  <c r="AX81"/>
  <c r="AX91"/>
  <c r="AY73"/>
  <c r="AX72"/>
  <c r="AX88"/>
  <c r="AX83"/>
  <c r="AW59"/>
  <c r="AX62"/>
  <c r="AX67"/>
  <c r="AX82"/>
  <c r="AW66"/>
  <c r="AY97"/>
  <c r="AX80"/>
  <c r="AW68"/>
  <c r="AX61"/>
  <c r="AW76"/>
  <c r="AX60"/>
  <c r="AY69"/>
  <c r="AZ73"/>
  <c r="AY67"/>
  <c r="AY83"/>
  <c r="AX68"/>
  <c r="AY72"/>
  <c r="AX76"/>
  <c r="AY82"/>
  <c r="AY77"/>
  <c r="AX59"/>
  <c r="AY84"/>
  <c r="AY81"/>
  <c r="AY65"/>
  <c r="AY58"/>
  <c r="AY61"/>
  <c r="AY88"/>
  <c r="AY92"/>
  <c r="AY60"/>
  <c r="AY80"/>
  <c r="AX96"/>
  <c r="AX66"/>
  <c r="AZ97"/>
  <c r="AY62"/>
  <c r="AX95"/>
  <c r="AY91"/>
  <c r="AY59"/>
  <c r="AZ69"/>
  <c r="BA97"/>
  <c r="AY95"/>
  <c r="AZ62"/>
  <c r="AY68"/>
  <c r="AZ67"/>
  <c r="AZ65"/>
  <c r="AZ88"/>
  <c r="AZ81"/>
  <c r="BA73"/>
  <c r="AY66"/>
  <c r="AY96"/>
  <c r="AZ82"/>
  <c r="AZ72"/>
  <c r="AZ80"/>
  <c r="AY76"/>
  <c r="AZ92"/>
  <c r="AZ83"/>
  <c r="AZ84"/>
  <c r="AZ60"/>
  <c r="AZ77"/>
  <c r="AZ58"/>
  <c r="AZ91"/>
  <c r="AZ61"/>
  <c r="BB73"/>
  <c r="BA81"/>
  <c r="AZ96"/>
  <c r="BA83"/>
  <c r="BA61"/>
  <c r="BA84"/>
  <c r="AZ68"/>
  <c r="AZ59"/>
  <c r="AZ66"/>
  <c r="BA88"/>
  <c r="BA62"/>
  <c r="BA67"/>
  <c r="BA80"/>
  <c r="BA82"/>
  <c r="AZ95"/>
  <c r="BA77"/>
  <c r="BA91"/>
  <c r="AZ76"/>
  <c r="BA65"/>
  <c r="BB97"/>
  <c r="BA58"/>
  <c r="BA60"/>
  <c r="BA92"/>
  <c r="BA72"/>
  <c r="BA69"/>
  <c r="BB83"/>
  <c r="BB62"/>
  <c r="BB69"/>
  <c r="BB84"/>
  <c r="BA66"/>
  <c r="BB82"/>
  <c r="BB72"/>
  <c r="BB60"/>
  <c r="BB65"/>
  <c r="BA76"/>
  <c r="BB81"/>
  <c r="BB58"/>
  <c r="BB92"/>
  <c r="BB61"/>
  <c r="BB67"/>
  <c r="BA68"/>
  <c r="BA96"/>
  <c r="BA59"/>
  <c r="BB88"/>
  <c r="BA95"/>
  <c r="BB91"/>
  <c r="BB77"/>
  <c r="BB80"/>
  <c r="BB95"/>
  <c r="BB96"/>
  <c r="BB66"/>
  <c r="BB68"/>
  <c r="BB59"/>
  <c r="BB76"/>
  <c r="AE68"/>
  <c r="AE73"/>
  <c r="AE72"/>
  <c r="AE58"/>
  <c r="AE59"/>
  <c r="AE65"/>
  <c r="AE97"/>
  <c r="AE91"/>
  <c r="AE77"/>
  <c r="AE88"/>
  <c r="AF72"/>
  <c r="AE76"/>
  <c r="AE81"/>
  <c r="AE66"/>
  <c r="AE96"/>
  <c r="AE95"/>
  <c r="AE83"/>
  <c r="AF81"/>
  <c r="AF97"/>
  <c r="AE84"/>
  <c r="AF58"/>
  <c r="AE61"/>
  <c r="AF67"/>
  <c r="AF65"/>
  <c r="AE69"/>
  <c r="AF77"/>
  <c r="AF73"/>
  <c r="AF84"/>
  <c r="AE82"/>
  <c r="AE60"/>
  <c r="AE92"/>
  <c r="AF62"/>
  <c r="AF69"/>
  <c r="AF60"/>
  <c r="AF80"/>
  <c r="AE67"/>
  <c r="AF92"/>
  <c r="AE80"/>
  <c r="AF88"/>
  <c r="AF61"/>
  <c r="AF82"/>
  <c r="AF95"/>
  <c r="AG97"/>
  <c r="AE62"/>
  <c r="AH77"/>
  <c r="AG65"/>
  <c r="AF91"/>
  <c r="AG88"/>
  <c r="AG77"/>
  <c r="AF59"/>
  <c r="AG72"/>
  <c r="AF76"/>
  <c r="AG58"/>
  <c r="AG80"/>
  <c r="AG84"/>
  <c r="AG73"/>
  <c r="AG83"/>
  <c r="AG60"/>
  <c r="AG62"/>
  <c r="AF68"/>
  <c r="AF83"/>
  <c r="AF66"/>
  <c r="AH97"/>
  <c r="AG67"/>
  <c r="AG81"/>
  <c r="AG92"/>
  <c r="AF96"/>
  <c r="AG82"/>
  <c r="AG61"/>
  <c r="AG69"/>
  <c r="AG95"/>
  <c r="AH67"/>
  <c r="AH60"/>
  <c r="AH62"/>
  <c r="AH65"/>
  <c r="AH83"/>
  <c r="AH72"/>
  <c r="AH58"/>
  <c r="AH61"/>
  <c r="AI97"/>
  <c r="AH88"/>
  <c r="AG66"/>
  <c r="AH92"/>
  <c r="AG59"/>
  <c r="AH73"/>
  <c r="AH82"/>
  <c r="AH69"/>
  <c r="AH84"/>
  <c r="AG68"/>
  <c r="AH81"/>
  <c r="AG96"/>
  <c r="AG76"/>
  <c r="AG91"/>
  <c r="AH80"/>
  <c r="AI58"/>
  <c r="AI62"/>
  <c r="AJ97"/>
  <c r="AI67"/>
  <c r="AI82"/>
  <c r="AH76"/>
  <c r="AI69"/>
  <c r="AI88"/>
  <c r="AI61"/>
  <c r="AI80"/>
  <c r="AI81"/>
  <c r="AI84"/>
  <c r="AI65"/>
  <c r="AH96"/>
  <c r="AI91"/>
  <c r="AH59"/>
  <c r="AI72"/>
  <c r="AI92"/>
  <c r="AI73"/>
  <c r="AI77"/>
  <c r="AH66"/>
  <c r="AH95"/>
  <c r="AH68"/>
  <c r="AI60"/>
  <c r="AH91"/>
  <c r="AI83"/>
  <c r="AJ65"/>
  <c r="AJ84"/>
  <c r="AJ73"/>
  <c r="AJ82"/>
  <c r="AJ91"/>
  <c r="AJ88"/>
  <c r="AJ62"/>
  <c r="AI76"/>
  <c r="AJ80"/>
  <c r="AJ67"/>
  <c r="AJ69"/>
  <c r="AI96"/>
  <c r="AJ72"/>
  <c r="AI68"/>
  <c r="AJ77"/>
  <c r="AI59"/>
  <c r="AJ92"/>
  <c r="AJ83"/>
  <c r="AI66"/>
  <c r="AK73"/>
  <c r="AJ61"/>
  <c r="AJ60"/>
  <c r="AJ58"/>
  <c r="AJ81"/>
  <c r="AI95"/>
  <c r="AK97"/>
  <c r="AK80"/>
  <c r="AK88"/>
  <c r="AK81"/>
  <c r="AJ95"/>
  <c r="AK77"/>
  <c r="AK69"/>
  <c r="AK61"/>
  <c r="AJ96"/>
  <c r="AK62"/>
  <c r="AK84"/>
  <c r="AK91"/>
  <c r="AL97"/>
  <c r="AJ76"/>
  <c r="AK92"/>
  <c r="AJ66"/>
  <c r="AJ68"/>
  <c r="AJ59"/>
  <c r="AK82"/>
  <c r="AK83"/>
  <c r="AK60"/>
  <c r="AK67"/>
  <c r="AL73"/>
  <c r="AK65"/>
  <c r="AK72"/>
  <c r="AK58"/>
  <c r="AK68"/>
  <c r="AL88"/>
  <c r="AL92"/>
  <c r="AL81"/>
  <c r="AL61"/>
  <c r="AL84"/>
  <c r="AL83"/>
  <c r="AL77"/>
  <c r="AL72"/>
  <c r="AL80"/>
  <c r="AK59"/>
  <c r="AK96"/>
  <c r="AL60"/>
  <c r="AK76"/>
  <c r="AL58"/>
  <c r="AL69"/>
  <c r="AK66"/>
  <c r="AK95"/>
  <c r="AL82"/>
  <c r="AL67"/>
  <c r="AM73"/>
  <c r="AL62"/>
  <c r="AL65"/>
  <c r="AM97"/>
  <c r="AM58"/>
  <c r="AL95"/>
  <c r="AM88"/>
  <c r="AM67"/>
  <c r="AM60"/>
  <c r="AL76"/>
  <c r="AM92"/>
  <c r="AN97"/>
  <c r="AL68"/>
  <c r="AM77"/>
  <c r="AM80"/>
  <c r="AM83"/>
  <c r="AM69"/>
  <c r="AM81"/>
  <c r="AL66"/>
  <c r="AL59"/>
  <c r="AM84"/>
  <c r="AL91"/>
  <c r="AM65"/>
  <c r="AL96"/>
  <c r="AM82"/>
  <c r="AM61"/>
  <c r="AN73"/>
  <c r="AM62"/>
  <c r="AM72"/>
  <c r="AM95"/>
  <c r="AO97"/>
  <c r="AN80"/>
  <c r="AN65"/>
  <c r="AN69"/>
  <c r="AN77"/>
  <c r="AN72"/>
  <c r="AN58"/>
  <c r="AM68"/>
  <c r="AM59"/>
  <c r="AN92"/>
  <c r="AN60"/>
  <c r="AN82"/>
  <c r="AN88"/>
  <c r="AN84"/>
  <c r="AM96"/>
  <c r="AM91"/>
  <c r="AN61"/>
  <c r="AN62"/>
  <c r="AN83"/>
  <c r="AN81"/>
  <c r="AM66"/>
  <c r="AO73"/>
  <c r="AN91"/>
  <c r="AN67"/>
  <c r="AM76"/>
  <c r="AO77"/>
  <c r="AN66"/>
  <c r="AP97"/>
  <c r="AO81"/>
  <c r="AN95"/>
  <c r="AP73"/>
  <c r="AO82"/>
  <c r="AO69"/>
  <c r="AO65"/>
  <c r="AO67"/>
  <c r="AN59"/>
  <c r="AO80"/>
  <c r="AO72"/>
  <c r="AO62"/>
  <c r="AN68"/>
  <c r="AO92"/>
  <c r="AO84"/>
  <c r="AN76"/>
  <c r="AO83"/>
  <c r="AO88"/>
  <c r="AO58"/>
  <c r="AN96"/>
  <c r="AO91"/>
  <c r="AO61"/>
  <c r="AO60"/>
  <c r="AP61"/>
  <c r="AP58"/>
  <c r="AO66"/>
  <c r="AP72"/>
  <c r="AP91"/>
  <c r="AO96"/>
  <c r="AO68"/>
  <c r="AP81"/>
  <c r="AP77"/>
  <c r="AP83"/>
  <c r="AP88"/>
  <c r="AO76"/>
  <c r="AO59"/>
  <c r="AP84"/>
  <c r="AP67"/>
  <c r="AP80"/>
  <c r="AP69"/>
  <c r="AP60"/>
  <c r="AP65"/>
  <c r="AP92"/>
  <c r="AP82"/>
  <c r="AP62"/>
  <c r="AO95"/>
  <c r="AP59"/>
  <c r="AP66"/>
  <c r="AP95"/>
  <c r="AP68"/>
  <c r="AP96"/>
  <c r="AP76"/>
  <c r="T57"/>
  <c r="I57"/>
  <c r="S57"/>
  <c r="AL23" i="16"/>
  <c r="AP20"/>
  <c r="AH20"/>
  <c r="AL19"/>
  <c r="AL46"/>
  <c r="AP45"/>
  <c r="AH45"/>
  <c r="AE41"/>
  <c r="AM41"/>
  <c r="AL37"/>
  <c r="AK23"/>
  <c r="AO20"/>
  <c r="AG20"/>
  <c r="AK19"/>
  <c r="AK46"/>
  <c r="AO45"/>
  <c r="AG45"/>
  <c r="AF41"/>
  <c r="AN41"/>
  <c r="AK37"/>
  <c r="AH37"/>
  <c r="AG37"/>
  <c r="AI20"/>
  <c r="AM19"/>
  <c r="AL41"/>
  <c r="AM37"/>
  <c r="AJ23"/>
  <c r="AN20"/>
  <c r="AF20"/>
  <c r="AJ19"/>
  <c r="AJ46"/>
  <c r="AN45"/>
  <c r="AF45"/>
  <c r="AG41"/>
  <c r="AO41"/>
  <c r="AJ37"/>
  <c r="AE23"/>
  <c r="AI23"/>
  <c r="AM20"/>
  <c r="AE20"/>
  <c r="AI19"/>
  <c r="AI46"/>
  <c r="AM45"/>
  <c r="AE45"/>
  <c r="AH41"/>
  <c r="AP41"/>
  <c r="AI37"/>
  <c r="AP37"/>
  <c r="AM23"/>
  <c r="AP23"/>
  <c r="AH23"/>
  <c r="AL20"/>
  <c r="AP19"/>
  <c r="AH19"/>
  <c r="AP46"/>
  <c r="AH46"/>
  <c r="AL45"/>
  <c r="AI41"/>
  <c r="AE46"/>
  <c r="AI45"/>
  <c r="AO23"/>
  <c r="AG23"/>
  <c r="AK20"/>
  <c r="AO19"/>
  <c r="AG19"/>
  <c r="AO46"/>
  <c r="AG46"/>
  <c r="AK45"/>
  <c r="AJ41"/>
  <c r="AO37"/>
  <c r="AE19"/>
  <c r="AM46"/>
  <c r="AN23"/>
  <c r="AF23"/>
  <c r="AJ20"/>
  <c r="AN19"/>
  <c r="AF19"/>
  <c r="AN46"/>
  <c r="AF46"/>
  <c r="AJ45"/>
  <c r="AK41"/>
  <c r="AN37"/>
  <c r="AF37"/>
  <c r="AE37"/>
  <c r="AA42"/>
  <c r="W42"/>
  <c r="S42"/>
  <c r="AB42"/>
  <c r="AD42"/>
  <c r="X42"/>
  <c r="Y42"/>
  <c r="U42"/>
  <c r="Z42"/>
  <c r="AC42"/>
  <c r="T42"/>
  <c r="V42"/>
  <c r="AP40"/>
  <c r="AH40"/>
  <c r="AL39"/>
  <c r="AP38"/>
  <c r="AH38"/>
  <c r="AL36"/>
  <c r="AP35"/>
  <c r="AH35"/>
  <c r="AK30"/>
  <c r="AO25"/>
  <c r="AG25"/>
  <c r="AK17"/>
  <c r="AO40"/>
  <c r="AG40"/>
  <c r="AK39"/>
  <c r="AO38"/>
  <c r="AG38"/>
  <c r="AK36"/>
  <c r="AO35"/>
  <c r="AG35"/>
  <c r="AJ30"/>
  <c r="AN25"/>
  <c r="AF25"/>
  <c r="AJ17"/>
  <c r="AN40"/>
  <c r="AF40"/>
  <c r="AJ39"/>
  <c r="AN38"/>
  <c r="AF38"/>
  <c r="AJ36"/>
  <c r="AN35"/>
  <c r="AF35"/>
  <c r="AI30"/>
  <c r="AM25"/>
  <c r="AE25"/>
  <c r="AI17"/>
  <c r="AM40"/>
  <c r="AE40"/>
  <c r="AI39"/>
  <c r="AM38"/>
  <c r="AE38"/>
  <c r="AI36"/>
  <c r="AM35"/>
  <c r="AE35"/>
  <c r="AP30"/>
  <c r="AH30"/>
  <c r="AL25"/>
  <c r="AP17"/>
  <c r="AH17"/>
  <c r="AL40"/>
  <c r="AP39"/>
  <c r="AH39"/>
  <c r="AL38"/>
  <c r="AP36"/>
  <c r="AH36"/>
  <c r="AL35"/>
  <c r="AO30"/>
  <c r="AG30"/>
  <c r="AK25"/>
  <c r="AO17"/>
  <c r="AG17"/>
  <c r="AK40"/>
  <c r="AO39"/>
  <c r="AG39"/>
  <c r="AK38"/>
  <c r="AO36"/>
  <c r="AG36"/>
  <c r="AK35"/>
  <c r="AN30"/>
  <c r="AF30"/>
  <c r="AJ25"/>
  <c r="AN17"/>
  <c r="AF17"/>
  <c r="AJ40"/>
  <c r="AN39"/>
  <c r="AF39"/>
  <c r="AJ38"/>
  <c r="AN36"/>
  <c r="AF36"/>
  <c r="AJ35"/>
  <c r="AM30"/>
  <c r="AE30"/>
  <c r="AI25"/>
  <c r="AM17"/>
  <c r="AE17"/>
  <c r="AM36"/>
  <c r="AE36"/>
  <c r="AI40"/>
  <c r="AI35"/>
  <c r="AL30"/>
  <c r="AP25"/>
  <c r="AM39"/>
  <c r="AE39"/>
  <c r="AH25"/>
  <c r="AI38"/>
  <c r="AL17"/>
  <c r="J3" i="4"/>
  <c r="H52" i="20"/>
  <c r="U57"/>
  <c r="K3"/>
  <c r="J3" i="16"/>
  <c r="G14" i="18"/>
  <c r="L129" i="26" l="1"/>
  <c r="M126" i="27"/>
  <c r="M127"/>
  <c r="M124"/>
  <c r="M123"/>
  <c r="G14" i="16"/>
  <c r="G24"/>
  <c r="G16"/>
  <c r="G15"/>
  <c r="G22"/>
  <c r="G13"/>
  <c r="G12"/>
  <c r="H26"/>
  <c r="H21"/>
  <c r="H18"/>
  <c r="H10"/>
  <c r="T49"/>
  <c r="T10" i="26"/>
  <c r="T10" i="17"/>
  <c r="T15" s="1"/>
  <c r="T10" i="27"/>
  <c r="T15" s="1"/>
  <c r="Y49" i="16"/>
  <c r="Y10" i="26"/>
  <c r="Y10" i="17"/>
  <c r="Y15" s="1"/>
  <c r="Y10" i="27"/>
  <c r="Y15" s="1"/>
  <c r="S49" i="16"/>
  <c r="S10" i="26"/>
  <c r="S10" i="17"/>
  <c r="S10" i="27"/>
  <c r="S15" s="1"/>
  <c r="AC49" i="16"/>
  <c r="AC10" i="26"/>
  <c r="AC10" i="17"/>
  <c r="AC15" s="1"/>
  <c r="AC10" i="27"/>
  <c r="AC15" s="1"/>
  <c r="X49" i="16"/>
  <c r="X10" i="26"/>
  <c r="X15" s="1"/>
  <c r="X10" i="17"/>
  <c r="X15" s="1"/>
  <c r="X10" i="27"/>
  <c r="X15" s="1"/>
  <c r="W49" i="16"/>
  <c r="W10" i="26"/>
  <c r="W10" i="17"/>
  <c r="W10" i="27"/>
  <c r="W15" s="1"/>
  <c r="Z49" i="16"/>
  <c r="Z10" i="26"/>
  <c r="Z10" i="17"/>
  <c r="Z15" s="1"/>
  <c r="Z10" i="27"/>
  <c r="Z15" s="1"/>
  <c r="AD49" i="16"/>
  <c r="AD10" i="26"/>
  <c r="AD10" i="17"/>
  <c r="AD15" s="1"/>
  <c r="AD10" i="27"/>
  <c r="AD15" s="1"/>
  <c r="AA49" i="16"/>
  <c r="AA10" i="26"/>
  <c r="AA10" i="17"/>
  <c r="AA15" s="1"/>
  <c r="AA10" i="27"/>
  <c r="AA15" s="1"/>
  <c r="V49" i="16"/>
  <c r="V10" i="26"/>
  <c r="V15" s="1"/>
  <c r="V10" i="17"/>
  <c r="V15" s="1"/>
  <c r="V10" i="27"/>
  <c r="V15" s="1"/>
  <c r="U49" i="16"/>
  <c r="U10" i="26"/>
  <c r="U15" s="1"/>
  <c r="U10" i="17"/>
  <c r="U15" s="1"/>
  <c r="U10" i="27"/>
  <c r="U15" s="1"/>
  <c r="AB49" i="16"/>
  <c r="AB10" i="26"/>
  <c r="AB15" s="1"/>
  <c r="AB10" i="17"/>
  <c r="AB15" s="1"/>
  <c r="AB10" i="27"/>
  <c r="AB15" s="1"/>
  <c r="O18" i="4"/>
  <c r="O28"/>
  <c r="N25" i="27"/>
  <c r="N120" s="1"/>
  <c r="AI47" i="16"/>
  <c r="M103" i="27"/>
  <c r="M102"/>
  <c r="M67"/>
  <c r="M68"/>
  <c r="M46"/>
  <c r="M47"/>
  <c r="W15" i="26"/>
  <c r="S15"/>
  <c r="T15"/>
  <c r="M116" i="27"/>
  <c r="M117"/>
  <c r="M88"/>
  <c r="M89"/>
  <c r="M40"/>
  <c r="M39"/>
  <c r="N21" i="26"/>
  <c r="N16"/>
  <c r="N18" s="1"/>
  <c r="N19" s="1"/>
  <c r="M33" i="27"/>
  <c r="M32"/>
  <c r="M95"/>
  <c r="M96"/>
  <c r="Z15" i="26"/>
  <c r="AD15"/>
  <c r="AA15"/>
  <c r="M74" i="27"/>
  <c r="M75"/>
  <c r="O21"/>
  <c r="O16"/>
  <c r="O18" s="1"/>
  <c r="O19" s="1"/>
  <c r="M54"/>
  <c r="M53"/>
  <c r="M92" i="26"/>
  <c r="M57"/>
  <c r="M85"/>
  <c r="M36"/>
  <c r="M113"/>
  <c r="M106"/>
  <c r="M99"/>
  <c r="M50"/>
  <c r="M29"/>
  <c r="M78"/>
  <c r="M43"/>
  <c r="M64"/>
  <c r="M71"/>
  <c r="Y15"/>
  <c r="AC15"/>
  <c r="M109" i="27"/>
  <c r="M110"/>
  <c r="M82"/>
  <c r="M81"/>
  <c r="M61"/>
  <c r="M60"/>
  <c r="P27" i="4"/>
  <c r="P22"/>
  <c r="P24"/>
  <c r="P15"/>
  <c r="J22"/>
  <c r="P34"/>
  <c r="P17"/>
  <c r="J17"/>
  <c r="J27"/>
  <c r="P32"/>
  <c r="P13"/>
  <c r="P11"/>
  <c r="P18" s="1"/>
  <c r="N47"/>
  <c r="H59"/>
  <c r="BA29" i="16"/>
  <c r="AW29"/>
  <c r="AS29"/>
  <c r="BA28"/>
  <c r="AW28"/>
  <c r="AS28"/>
  <c r="AZ29"/>
  <c r="AV29"/>
  <c r="AR29"/>
  <c r="AZ28"/>
  <c r="AV28"/>
  <c r="AR28"/>
  <c r="AZ27"/>
  <c r="AV27"/>
  <c r="AR27"/>
  <c r="AY27"/>
  <c r="AQ27"/>
  <c r="BB29"/>
  <c r="AT29"/>
  <c r="AX28"/>
  <c r="BB27"/>
  <c r="AT27"/>
  <c r="BA27"/>
  <c r="AS27"/>
  <c r="AY29"/>
  <c r="AU29"/>
  <c r="AQ29"/>
  <c r="AY28"/>
  <c r="AU28"/>
  <c r="AQ28"/>
  <c r="AU27"/>
  <c r="AX29"/>
  <c r="BB28"/>
  <c r="AT28"/>
  <c r="AX27"/>
  <c r="AW27"/>
  <c r="BC87" i="20"/>
  <c r="BD87"/>
  <c r="BE87"/>
  <c r="BF87"/>
  <c r="BG87"/>
  <c r="BH87"/>
  <c r="BI87"/>
  <c r="BJ87"/>
  <c r="BK87"/>
  <c r="BL87"/>
  <c r="BM87"/>
  <c r="BN87"/>
  <c r="W15" i="17"/>
  <c r="S15"/>
  <c r="O47" i="4"/>
  <c r="I59"/>
  <c r="O59" s="1"/>
  <c r="O48"/>
  <c r="I69"/>
  <c r="O69" s="1"/>
  <c r="K3" i="17"/>
  <c r="AL47" i="16"/>
  <c r="AJ47"/>
  <c r="AO50"/>
  <c r="AP50"/>
  <c r="AE47"/>
  <c r="AG47"/>
  <c r="AK47"/>
  <c r="AJ50"/>
  <c r="AK50"/>
  <c r="AL50"/>
  <c r="AE50"/>
  <c r="AM47"/>
  <c r="AN47"/>
  <c r="AO47"/>
  <c r="AH47"/>
  <c r="AM50"/>
  <c r="AF50"/>
  <c r="AP47"/>
  <c r="AF47"/>
  <c r="AI50"/>
  <c r="AN50"/>
  <c r="AG50"/>
  <c r="AH50"/>
  <c r="BC59" i="20"/>
  <c r="BC68"/>
  <c r="BC72"/>
  <c r="BC73"/>
  <c r="BC58"/>
  <c r="BC88"/>
  <c r="BC77"/>
  <c r="BC76"/>
  <c r="BC81"/>
  <c r="BC96"/>
  <c r="BD72"/>
  <c r="BC83"/>
  <c r="BC97"/>
  <c r="BC91"/>
  <c r="BC66"/>
  <c r="BC95"/>
  <c r="BC65"/>
  <c r="BD92"/>
  <c r="BE97"/>
  <c r="BC62"/>
  <c r="BD61"/>
  <c r="BD65"/>
  <c r="BD77"/>
  <c r="BC69"/>
  <c r="BD97"/>
  <c r="BD62"/>
  <c r="BD67"/>
  <c r="BC60"/>
  <c r="BC61"/>
  <c r="BC67"/>
  <c r="BD82"/>
  <c r="BD80"/>
  <c r="BD69"/>
  <c r="BD81"/>
  <c r="BD84"/>
  <c r="BD95"/>
  <c r="BD60"/>
  <c r="BD58"/>
  <c r="BC82"/>
  <c r="BD73"/>
  <c r="BC84"/>
  <c r="BD88"/>
  <c r="BC80"/>
  <c r="BC92"/>
  <c r="BE58"/>
  <c r="BD76"/>
  <c r="BD59"/>
  <c r="BD96"/>
  <c r="BD83"/>
  <c r="BE81"/>
  <c r="BE62"/>
  <c r="BE61"/>
  <c r="BE60"/>
  <c r="BE80"/>
  <c r="BE92"/>
  <c r="BD66"/>
  <c r="BE67"/>
  <c r="BD68"/>
  <c r="BE73"/>
  <c r="BE65"/>
  <c r="BD91"/>
  <c r="BE84"/>
  <c r="BF77"/>
  <c r="BE82"/>
  <c r="BE88"/>
  <c r="BF97"/>
  <c r="BE83"/>
  <c r="BE69"/>
  <c r="BE72"/>
  <c r="BE77"/>
  <c r="BF69"/>
  <c r="BE68"/>
  <c r="BF65"/>
  <c r="BE96"/>
  <c r="BE66"/>
  <c r="BG97"/>
  <c r="BF82"/>
  <c r="BF62"/>
  <c r="BF67"/>
  <c r="BF92"/>
  <c r="BF88"/>
  <c r="BF81"/>
  <c r="BE95"/>
  <c r="BF61"/>
  <c r="BE91"/>
  <c r="BF80"/>
  <c r="BE76"/>
  <c r="BF58"/>
  <c r="BF73"/>
  <c r="BF72"/>
  <c r="BF60"/>
  <c r="BF84"/>
  <c r="BF83"/>
  <c r="BE59"/>
  <c r="BG69"/>
  <c r="BG83"/>
  <c r="BG80"/>
  <c r="BH73"/>
  <c r="BF66"/>
  <c r="BF76"/>
  <c r="BG61"/>
  <c r="BG65"/>
  <c r="BG77"/>
  <c r="BF59"/>
  <c r="BG84"/>
  <c r="BH97"/>
  <c r="BG81"/>
  <c r="BG58"/>
  <c r="BG60"/>
  <c r="BF96"/>
  <c r="BG72"/>
  <c r="BF68"/>
  <c r="BG67"/>
  <c r="BG88"/>
  <c r="BG91"/>
  <c r="BG92"/>
  <c r="BF95"/>
  <c r="BF91"/>
  <c r="BG82"/>
  <c r="BG73"/>
  <c r="BG62"/>
  <c r="BH69"/>
  <c r="BH80"/>
  <c r="BH67"/>
  <c r="BH72"/>
  <c r="BH81"/>
  <c r="BH60"/>
  <c r="BI97"/>
  <c r="BH61"/>
  <c r="BG96"/>
  <c r="BI73"/>
  <c r="BH65"/>
  <c r="BG76"/>
  <c r="BH91"/>
  <c r="BH84"/>
  <c r="BG59"/>
  <c r="BH83"/>
  <c r="BG66"/>
  <c r="BG95"/>
  <c r="BH62"/>
  <c r="BH92"/>
  <c r="BG68"/>
  <c r="BH88"/>
  <c r="BH82"/>
  <c r="BH77"/>
  <c r="BH58"/>
  <c r="BH68"/>
  <c r="BI92"/>
  <c r="BH66"/>
  <c r="BI77"/>
  <c r="BI65"/>
  <c r="BH96"/>
  <c r="BJ97"/>
  <c r="BI67"/>
  <c r="BJ73"/>
  <c r="BI69"/>
  <c r="BH59"/>
  <c r="BI62"/>
  <c r="BI61"/>
  <c r="BI81"/>
  <c r="BI72"/>
  <c r="BI58"/>
  <c r="BI88"/>
  <c r="BI83"/>
  <c r="BI84"/>
  <c r="BI91"/>
  <c r="BI60"/>
  <c r="BH76"/>
  <c r="BH95"/>
  <c r="BI82"/>
  <c r="BI80"/>
  <c r="BJ58"/>
  <c r="BJ61"/>
  <c r="BJ67"/>
  <c r="BJ92"/>
  <c r="BI95"/>
  <c r="BI68"/>
  <c r="BJ62"/>
  <c r="BJ69"/>
  <c r="BI96"/>
  <c r="BJ80"/>
  <c r="BJ88"/>
  <c r="BK97"/>
  <c r="BK73"/>
  <c r="BI66"/>
  <c r="BJ65"/>
  <c r="BJ82"/>
  <c r="BJ91"/>
  <c r="BJ77"/>
  <c r="BI59"/>
  <c r="BJ84"/>
  <c r="BJ81"/>
  <c r="BJ60"/>
  <c r="BJ83"/>
  <c r="BJ72"/>
  <c r="BI76"/>
  <c r="BL73"/>
  <c r="BL97"/>
  <c r="BK65"/>
  <c r="BK83"/>
  <c r="BJ96"/>
  <c r="BK80"/>
  <c r="BK81"/>
  <c r="BK77"/>
  <c r="BJ66"/>
  <c r="BK84"/>
  <c r="BK58"/>
  <c r="BK60"/>
  <c r="BJ59"/>
  <c r="BK82"/>
  <c r="BK92"/>
  <c r="BJ76"/>
  <c r="BJ95"/>
  <c r="BK67"/>
  <c r="BK91"/>
  <c r="BK88"/>
  <c r="BK72"/>
  <c r="BK61"/>
  <c r="BK62"/>
  <c r="BK69"/>
  <c r="BJ68"/>
  <c r="BL81"/>
  <c r="BL77"/>
  <c r="BL82"/>
  <c r="BK68"/>
  <c r="BL61"/>
  <c r="BL60"/>
  <c r="BK96"/>
  <c r="BK95"/>
  <c r="BL84"/>
  <c r="BK66"/>
  <c r="BM97"/>
  <c r="BL88"/>
  <c r="BM73"/>
  <c r="BL69"/>
  <c r="BL83"/>
  <c r="BL92"/>
  <c r="BK59"/>
  <c r="BK76"/>
  <c r="BL65"/>
  <c r="BL91"/>
  <c r="BL80"/>
  <c r="BL62"/>
  <c r="BL58"/>
  <c r="BL72"/>
  <c r="BL67"/>
  <c r="BM84"/>
  <c r="BM60"/>
  <c r="BM77"/>
  <c r="BL59"/>
  <c r="BL96"/>
  <c r="BM58"/>
  <c r="BM82"/>
  <c r="BL68"/>
  <c r="BL76"/>
  <c r="BM65"/>
  <c r="BN97"/>
  <c r="BM83"/>
  <c r="BM61"/>
  <c r="BM67"/>
  <c r="BL95"/>
  <c r="BN73"/>
  <c r="BM81"/>
  <c r="BM72"/>
  <c r="BM62"/>
  <c r="BM69"/>
  <c r="BM88"/>
  <c r="BM80"/>
  <c r="BM92"/>
  <c r="BM91"/>
  <c r="BL66"/>
  <c r="BM59"/>
  <c r="BM68"/>
  <c r="BM76"/>
  <c r="BN65"/>
  <c r="BN88"/>
  <c r="BN80"/>
  <c r="BN84"/>
  <c r="BN60"/>
  <c r="BN82"/>
  <c r="BN69"/>
  <c r="BN67"/>
  <c r="BN91"/>
  <c r="BN62"/>
  <c r="BN61"/>
  <c r="BM96"/>
  <c r="BN92"/>
  <c r="BN77"/>
  <c r="BN83"/>
  <c r="BN81"/>
  <c r="BM95"/>
  <c r="BN58"/>
  <c r="BM66"/>
  <c r="BN72"/>
  <c r="BN96"/>
  <c r="BN68"/>
  <c r="BN66"/>
  <c r="BN95"/>
  <c r="BN59"/>
  <c r="BN76"/>
  <c r="J57"/>
  <c r="AF57"/>
  <c r="AE57"/>
  <c r="BB23" i="16"/>
  <c r="AT23"/>
  <c r="AX20"/>
  <c r="BB19"/>
  <c r="AT19"/>
  <c r="BB46"/>
  <c r="AT46"/>
  <c r="AX45"/>
  <c r="AU41"/>
  <c r="BB37"/>
  <c r="AT37"/>
  <c r="AY45"/>
  <c r="BA23"/>
  <c r="AS23"/>
  <c r="AW20"/>
  <c r="BA19"/>
  <c r="AS19"/>
  <c r="BA46"/>
  <c r="AS46"/>
  <c r="AW45"/>
  <c r="AV41"/>
  <c r="BA37"/>
  <c r="AS37"/>
  <c r="AU46"/>
  <c r="AQ45"/>
  <c r="AZ23"/>
  <c r="AR23"/>
  <c r="AV20"/>
  <c r="AZ19"/>
  <c r="AR19"/>
  <c r="AZ46"/>
  <c r="AR46"/>
  <c r="AV45"/>
  <c r="AW41"/>
  <c r="AZ37"/>
  <c r="AR37"/>
  <c r="AX37"/>
  <c r="AU37"/>
  <c r="AY23"/>
  <c r="AQ23"/>
  <c r="AU20"/>
  <c r="AY19"/>
  <c r="AQ19"/>
  <c r="AY46"/>
  <c r="AQ46"/>
  <c r="AU45"/>
  <c r="AX41"/>
  <c r="AY37"/>
  <c r="AQ37"/>
  <c r="AY20"/>
  <c r="AU19"/>
  <c r="AX23"/>
  <c r="BB20"/>
  <c r="AT20"/>
  <c r="AX19"/>
  <c r="AX46"/>
  <c r="BB45"/>
  <c r="AT45"/>
  <c r="AQ41"/>
  <c r="AY41"/>
  <c r="AU23"/>
  <c r="AW23"/>
  <c r="BA20"/>
  <c r="AS20"/>
  <c r="AW19"/>
  <c r="AW46"/>
  <c r="BA45"/>
  <c r="AS45"/>
  <c r="AR41"/>
  <c r="AZ41"/>
  <c r="AW37"/>
  <c r="BB41"/>
  <c r="AV23"/>
  <c r="AZ20"/>
  <c r="AR20"/>
  <c r="AV19"/>
  <c r="AV46"/>
  <c r="AZ45"/>
  <c r="AR45"/>
  <c r="AS41"/>
  <c r="BA41"/>
  <c r="AV37"/>
  <c r="AQ20"/>
  <c r="AT41"/>
  <c r="AK42"/>
  <c r="AP42"/>
  <c r="AN42"/>
  <c r="AH42"/>
  <c r="AG42"/>
  <c r="AL42"/>
  <c r="AO42"/>
  <c r="AE42"/>
  <c r="AJ42"/>
  <c r="AM42"/>
  <c r="AI42"/>
  <c r="AF42"/>
  <c r="AX40"/>
  <c r="BB39"/>
  <c r="AT39"/>
  <c r="AX38"/>
  <c r="BB36"/>
  <c r="AT36"/>
  <c r="AX35"/>
  <c r="BA30"/>
  <c r="AS30"/>
  <c r="AW25"/>
  <c r="BA17"/>
  <c r="AS17"/>
  <c r="AW40"/>
  <c r="BA39"/>
  <c r="AS39"/>
  <c r="AW38"/>
  <c r="BA36"/>
  <c r="AS36"/>
  <c r="AW35"/>
  <c r="AZ30"/>
  <c r="AR30"/>
  <c r="AV25"/>
  <c r="AZ17"/>
  <c r="AR17"/>
  <c r="AV40"/>
  <c r="AZ39"/>
  <c r="AR39"/>
  <c r="AV38"/>
  <c r="AZ36"/>
  <c r="AR36"/>
  <c r="AV35"/>
  <c r="AY30"/>
  <c r="AQ30"/>
  <c r="AU25"/>
  <c r="AY17"/>
  <c r="AQ17"/>
  <c r="AU40"/>
  <c r="AY39"/>
  <c r="AQ39"/>
  <c r="AU38"/>
  <c r="AY36"/>
  <c r="AQ36"/>
  <c r="AU35"/>
  <c r="AX30"/>
  <c r="BB25"/>
  <c r="AT25"/>
  <c r="AX17"/>
  <c r="BB40"/>
  <c r="AT40"/>
  <c r="AX39"/>
  <c r="BB38"/>
  <c r="AT38"/>
  <c r="AX36"/>
  <c r="BB35"/>
  <c r="AT35"/>
  <c r="AW30"/>
  <c r="BA25"/>
  <c r="AS25"/>
  <c r="AW17"/>
  <c r="BA40"/>
  <c r="AS40"/>
  <c r="AW39"/>
  <c r="BA38"/>
  <c r="AS38"/>
  <c r="AW36"/>
  <c r="BA35"/>
  <c r="AS35"/>
  <c r="AV30"/>
  <c r="AZ25"/>
  <c r="AR25"/>
  <c r="AV17"/>
  <c r="AZ40"/>
  <c r="AR40"/>
  <c r="AV39"/>
  <c r="AZ38"/>
  <c r="AR38"/>
  <c r="AV36"/>
  <c r="AZ35"/>
  <c r="AR35"/>
  <c r="AU30"/>
  <c r="AY25"/>
  <c r="AQ25"/>
  <c r="AU17"/>
  <c r="AU36"/>
  <c r="AY40"/>
  <c r="AY35"/>
  <c r="BB30"/>
  <c r="AQ40"/>
  <c r="AQ35"/>
  <c r="AT30"/>
  <c r="AQ38"/>
  <c r="AU39"/>
  <c r="AX25"/>
  <c r="AT17"/>
  <c r="AY38"/>
  <c r="BB17"/>
  <c r="G19" i="17"/>
  <c r="G22" s="1"/>
  <c r="K3" i="4"/>
  <c r="I52" i="20"/>
  <c r="AG57"/>
  <c r="V57"/>
  <c r="K3" i="16"/>
  <c r="B5" i="6"/>
  <c r="M128" i="27" l="1"/>
  <c r="M129"/>
  <c r="M121" i="26"/>
  <c r="M122"/>
  <c r="N106" i="27"/>
  <c r="N108" s="1"/>
  <c r="H12" i="16"/>
  <c r="H13"/>
  <c r="H16"/>
  <c r="H24"/>
  <c r="H15"/>
  <c r="H22"/>
  <c r="H14"/>
  <c r="I26"/>
  <c r="I21"/>
  <c r="I18"/>
  <c r="I10"/>
  <c r="AZ47"/>
  <c r="AU47"/>
  <c r="AR47"/>
  <c r="AJ49"/>
  <c r="AJ10" i="26"/>
  <c r="AJ10" i="17"/>
  <c r="AJ15" s="1"/>
  <c r="AJ10" i="27"/>
  <c r="AJ15" s="1"/>
  <c r="AG49" i="16"/>
  <c r="AG10" i="26"/>
  <c r="AG15" s="1"/>
  <c r="AG10" i="17"/>
  <c r="AG15" s="1"/>
  <c r="AG10" i="27"/>
  <c r="AG15" s="1"/>
  <c r="AK49" i="16"/>
  <c r="AK10" i="26"/>
  <c r="AK15" s="1"/>
  <c r="AK10" i="17"/>
  <c r="AK15" s="1"/>
  <c r="AK10" i="27"/>
  <c r="AK15" s="1"/>
  <c r="AF49" i="16"/>
  <c r="AF10" i="26"/>
  <c r="AF15" s="1"/>
  <c r="AF10" i="17"/>
  <c r="AF15" s="1"/>
  <c r="AF10" i="27"/>
  <c r="AE49" i="16"/>
  <c r="AE10" i="26"/>
  <c r="AE10" i="17"/>
  <c r="AE15" s="1"/>
  <c r="AE10" i="27"/>
  <c r="AE15" s="1"/>
  <c r="AH49" i="16"/>
  <c r="AH10" i="26"/>
  <c r="AH10" i="17"/>
  <c r="AH15" s="1"/>
  <c r="AH10" i="27"/>
  <c r="AH15" s="1"/>
  <c r="AI49" i="16"/>
  <c r="AI10" i="26"/>
  <c r="AI15" s="1"/>
  <c r="AI10" i="17"/>
  <c r="AI15" s="1"/>
  <c r="AI10" i="27"/>
  <c r="AI15" s="1"/>
  <c r="AO49" i="16"/>
  <c r="AO10" i="26"/>
  <c r="AO15" s="1"/>
  <c r="AO10" i="17"/>
  <c r="AO15" s="1"/>
  <c r="AO10" i="27"/>
  <c r="AO15" s="1"/>
  <c r="AN49" i="16"/>
  <c r="AN10" i="26"/>
  <c r="AN15" s="1"/>
  <c r="AN10" i="17"/>
  <c r="AN15" s="1"/>
  <c r="AN10" i="27"/>
  <c r="AN15" s="1"/>
  <c r="AM49" i="16"/>
  <c r="AM10" i="26"/>
  <c r="AM15" s="1"/>
  <c r="AM10" i="17"/>
  <c r="AM10" i="27"/>
  <c r="AM15" s="1"/>
  <c r="AL49" i="16"/>
  <c r="AL10" i="26"/>
  <c r="AL10" i="17"/>
  <c r="AL10" i="27"/>
  <c r="AL15" s="1"/>
  <c r="AP49" i="16"/>
  <c r="AP10" i="26"/>
  <c r="AP15" s="1"/>
  <c r="AP10" i="17"/>
  <c r="AP15" s="1"/>
  <c r="AP10" i="27"/>
  <c r="AP15" s="1"/>
  <c r="N29"/>
  <c r="N31" s="1"/>
  <c r="N113"/>
  <c r="N78"/>
  <c r="N80" s="1"/>
  <c r="N92"/>
  <c r="N93" s="1"/>
  <c r="N36"/>
  <c r="N37" s="1"/>
  <c r="N85"/>
  <c r="N86" s="1"/>
  <c r="N50"/>
  <c r="N51" s="1"/>
  <c r="N43"/>
  <c r="N45" s="1"/>
  <c r="N71"/>
  <c r="N73" s="1"/>
  <c r="N99"/>
  <c r="N100" s="1"/>
  <c r="N57"/>
  <c r="N58" s="1"/>
  <c r="N64"/>
  <c r="N66" s="1"/>
  <c r="BB47" i="16"/>
  <c r="O22" i="27"/>
  <c r="O25" s="1"/>
  <c r="O120" s="1"/>
  <c r="N22" i="26"/>
  <c r="O13" s="1"/>
  <c r="AF15" i="27"/>
  <c r="M80" i="26"/>
  <c r="M79"/>
  <c r="M108"/>
  <c r="M107"/>
  <c r="M58"/>
  <c r="M59"/>
  <c r="AJ15"/>
  <c r="M72"/>
  <c r="M73"/>
  <c r="M31"/>
  <c r="M30"/>
  <c r="M114"/>
  <c r="M115"/>
  <c r="M93"/>
  <c r="M94"/>
  <c r="AH15"/>
  <c r="AE15"/>
  <c r="M65"/>
  <c r="M68" s="1"/>
  <c r="M66"/>
  <c r="M51"/>
  <c r="M54" s="1"/>
  <c r="M52"/>
  <c r="M38"/>
  <c r="M37"/>
  <c r="AL15"/>
  <c r="M44"/>
  <c r="M45"/>
  <c r="M100"/>
  <c r="M101"/>
  <c r="M87"/>
  <c r="M86"/>
  <c r="Q27" i="4"/>
  <c r="Q24"/>
  <c r="Q22"/>
  <c r="Q28" s="1"/>
  <c r="Q34"/>
  <c r="Q17"/>
  <c r="K17"/>
  <c r="K27"/>
  <c r="Q15"/>
  <c r="Q11"/>
  <c r="K22"/>
  <c r="Q32"/>
  <c r="Q13"/>
  <c r="AL15" i="17"/>
  <c r="J59" i="4"/>
  <c r="P59" s="1"/>
  <c r="P47"/>
  <c r="BM29" i="16"/>
  <c r="BI29"/>
  <c r="BE29"/>
  <c r="BM28"/>
  <c r="BI28"/>
  <c r="BE28"/>
  <c r="BL29"/>
  <c r="BH29"/>
  <c r="BD29"/>
  <c r="BL28"/>
  <c r="BH28"/>
  <c r="BD28"/>
  <c r="BL27"/>
  <c r="BH27"/>
  <c r="BD27"/>
  <c r="BJ29"/>
  <c r="BN28"/>
  <c r="BF28"/>
  <c r="BJ27"/>
  <c r="BI27"/>
  <c r="BK29"/>
  <c r="BG29"/>
  <c r="BC29"/>
  <c r="BK28"/>
  <c r="BG28"/>
  <c r="BC28"/>
  <c r="BK27"/>
  <c r="BG27"/>
  <c r="BC27"/>
  <c r="BN29"/>
  <c r="BF29"/>
  <c r="BJ28"/>
  <c r="BN27"/>
  <c r="BF27"/>
  <c r="BM27"/>
  <c r="BE27"/>
  <c r="N59" i="4"/>
  <c r="AM15" i="17"/>
  <c r="P28" i="4"/>
  <c r="AQ50" i="16"/>
  <c r="AR50"/>
  <c r="AS50"/>
  <c r="BA47"/>
  <c r="AT47"/>
  <c r="AQ47"/>
  <c r="AY47"/>
  <c r="AX47"/>
  <c r="AZ50"/>
  <c r="BA50"/>
  <c r="AT50"/>
  <c r="AY50"/>
  <c r="BB50"/>
  <c r="AU50"/>
  <c r="AV50"/>
  <c r="AW50"/>
  <c r="AX50"/>
  <c r="AS47"/>
  <c r="AV47"/>
  <c r="AW47"/>
  <c r="K57" i="20"/>
  <c r="AR57"/>
  <c r="BC57"/>
  <c r="AQ57"/>
  <c r="BJ23" i="16"/>
  <c r="BN20"/>
  <c r="BF20"/>
  <c r="BJ19"/>
  <c r="BJ46"/>
  <c r="BN45"/>
  <c r="BF45"/>
  <c r="BC41"/>
  <c r="BK41"/>
  <c r="BJ37"/>
  <c r="BC23"/>
  <c r="BJ41"/>
  <c r="BI23"/>
  <c r="BM20"/>
  <c r="BE20"/>
  <c r="BI19"/>
  <c r="BI46"/>
  <c r="BM45"/>
  <c r="BE45"/>
  <c r="BD41"/>
  <c r="BL41"/>
  <c r="BI37"/>
  <c r="BH23"/>
  <c r="BL20"/>
  <c r="BD20"/>
  <c r="BH19"/>
  <c r="BH46"/>
  <c r="BL45"/>
  <c r="BD45"/>
  <c r="BE41"/>
  <c r="BM41"/>
  <c r="BH37"/>
  <c r="BG20"/>
  <c r="BK19"/>
  <c r="BG23"/>
  <c r="BK20"/>
  <c r="BC20"/>
  <c r="BG19"/>
  <c r="BG46"/>
  <c r="BK45"/>
  <c r="BC45"/>
  <c r="BF41"/>
  <c r="BN41"/>
  <c r="BG37"/>
  <c r="BC46"/>
  <c r="BG45"/>
  <c r="BC37"/>
  <c r="BN23"/>
  <c r="BF23"/>
  <c r="BJ20"/>
  <c r="BN19"/>
  <c r="BF19"/>
  <c r="BN46"/>
  <c r="BF46"/>
  <c r="BJ45"/>
  <c r="BG41"/>
  <c r="BN37"/>
  <c r="BF37"/>
  <c r="BK37"/>
  <c r="BM23"/>
  <c r="BE23"/>
  <c r="BI20"/>
  <c r="BM19"/>
  <c r="BE19"/>
  <c r="BM46"/>
  <c r="BE46"/>
  <c r="BI45"/>
  <c r="BH41"/>
  <c r="BM37"/>
  <c r="BE37"/>
  <c r="BL23"/>
  <c r="BD23"/>
  <c r="BH20"/>
  <c r="BL19"/>
  <c r="BD19"/>
  <c r="BL46"/>
  <c r="BD46"/>
  <c r="BH45"/>
  <c r="BI41"/>
  <c r="BL37"/>
  <c r="BD37"/>
  <c r="BK23"/>
  <c r="BC19"/>
  <c r="BK46"/>
  <c r="BB42"/>
  <c r="AW42"/>
  <c r="AR42"/>
  <c r="AZ42"/>
  <c r="AT42"/>
  <c r="AX42"/>
  <c r="AY42"/>
  <c r="AU42"/>
  <c r="AV42"/>
  <c r="AQ42"/>
  <c r="AS42"/>
  <c r="BA42"/>
  <c r="BN40"/>
  <c r="BF40"/>
  <c r="BJ39"/>
  <c r="BN38"/>
  <c r="BF38"/>
  <c r="BJ36"/>
  <c r="BN35"/>
  <c r="BF35"/>
  <c r="BI30"/>
  <c r="BM25"/>
  <c r="BE25"/>
  <c r="BI17"/>
  <c r="BM40"/>
  <c r="BE40"/>
  <c r="BI39"/>
  <c r="BM38"/>
  <c r="BE38"/>
  <c r="BI36"/>
  <c r="BM35"/>
  <c r="BE35"/>
  <c r="BH30"/>
  <c r="BL25"/>
  <c r="BD25"/>
  <c r="BH17"/>
  <c r="BL40"/>
  <c r="BD40"/>
  <c r="BH39"/>
  <c r="BL38"/>
  <c r="BD38"/>
  <c r="BH36"/>
  <c r="BL35"/>
  <c r="BD35"/>
  <c r="BG30"/>
  <c r="BK25"/>
  <c r="BC25"/>
  <c r="BG17"/>
  <c r="BK40"/>
  <c r="BC40"/>
  <c r="BG39"/>
  <c r="BK38"/>
  <c r="BC38"/>
  <c r="BG36"/>
  <c r="BK35"/>
  <c r="BC35"/>
  <c r="BN30"/>
  <c r="BF30"/>
  <c r="BJ25"/>
  <c r="BN17"/>
  <c r="BF17"/>
  <c r="BJ40"/>
  <c r="BN39"/>
  <c r="BF39"/>
  <c r="BJ38"/>
  <c r="BN36"/>
  <c r="BF36"/>
  <c r="BJ35"/>
  <c r="BM30"/>
  <c r="BE30"/>
  <c r="BI25"/>
  <c r="BM17"/>
  <c r="BE17"/>
  <c r="BI40"/>
  <c r="BM39"/>
  <c r="BE39"/>
  <c r="BI38"/>
  <c r="BM36"/>
  <c r="BE36"/>
  <c r="BI35"/>
  <c r="BL30"/>
  <c r="BD30"/>
  <c r="BH25"/>
  <c r="BL17"/>
  <c r="BD17"/>
  <c r="BH40"/>
  <c r="BL39"/>
  <c r="BD39"/>
  <c r="BH38"/>
  <c r="BL36"/>
  <c r="BD36"/>
  <c r="BH35"/>
  <c r="BK30"/>
  <c r="BC30"/>
  <c r="BG25"/>
  <c r="BK17"/>
  <c r="BC17"/>
  <c r="BG40"/>
  <c r="BG35"/>
  <c r="BJ30"/>
  <c r="BK39"/>
  <c r="BN25"/>
  <c r="BC39"/>
  <c r="BF25"/>
  <c r="BG38"/>
  <c r="BJ17"/>
  <c r="BK36"/>
  <c r="BC36"/>
  <c r="J52" i="20"/>
  <c r="AS57"/>
  <c r="AH57"/>
  <c r="W57"/>
  <c r="L57"/>
  <c r="H13" i="18"/>
  <c r="H14" s="1"/>
  <c r="M127" i="26" l="1"/>
  <c r="M126"/>
  <c r="N107" i="27"/>
  <c r="N109" s="1"/>
  <c r="N122"/>
  <c r="N121"/>
  <c r="M124" i="26"/>
  <c r="M123"/>
  <c r="N115" i="27"/>
  <c r="N114"/>
  <c r="N117" s="1"/>
  <c r="J26" i="16"/>
  <c r="J21"/>
  <c r="J18"/>
  <c r="J10"/>
  <c r="I24"/>
  <c r="I16"/>
  <c r="I22"/>
  <c r="I15"/>
  <c r="I13"/>
  <c r="I12"/>
  <c r="I14"/>
  <c r="N30" i="27"/>
  <c r="BI47" i="16"/>
  <c r="BG47"/>
  <c r="AS49"/>
  <c r="AS10" i="26"/>
  <c r="AS15" s="1"/>
  <c r="AS10" i="17"/>
  <c r="AS10" i="27"/>
  <c r="AS15" s="1"/>
  <c r="AY49" i="16"/>
  <c r="AY10" i="26"/>
  <c r="AY10" i="17"/>
  <c r="AY10" i="27"/>
  <c r="AY15" s="1"/>
  <c r="AR49" i="16"/>
  <c r="AR10" i="26"/>
  <c r="AR10" i="17"/>
  <c r="AR15" s="1"/>
  <c r="AR10" i="27"/>
  <c r="AR15" s="1"/>
  <c r="AV49" i="16"/>
  <c r="AV10" i="26"/>
  <c r="AV15" s="1"/>
  <c r="AV10" i="17"/>
  <c r="AV10" i="27"/>
  <c r="AV15" s="1"/>
  <c r="AT49" i="16"/>
  <c r="AT10" i="26"/>
  <c r="AT15" s="1"/>
  <c r="AT10" i="17"/>
  <c r="AT15" s="1"/>
  <c r="AT10" i="27"/>
  <c r="AT15" s="1"/>
  <c r="BB49" i="16"/>
  <c r="BB10" i="26"/>
  <c r="BB15" s="1"/>
  <c r="BB10" i="17"/>
  <c r="BB15" s="1"/>
  <c r="BB10" i="27"/>
  <c r="BB15" s="1"/>
  <c r="BA49" i="16"/>
  <c r="BA10" i="26"/>
  <c r="BA15" s="1"/>
  <c r="BA10" i="17"/>
  <c r="BA15" s="1"/>
  <c r="BA10" i="27"/>
  <c r="BA15" s="1"/>
  <c r="AU49" i="16"/>
  <c r="AU10" i="26"/>
  <c r="AU15" s="1"/>
  <c r="AU10" i="17"/>
  <c r="AU10" i="27"/>
  <c r="AU15" s="1"/>
  <c r="AZ49" i="16"/>
  <c r="AZ10" i="26"/>
  <c r="AZ15" s="1"/>
  <c r="AZ10" i="17"/>
  <c r="AZ15" s="1"/>
  <c r="AZ10" i="27"/>
  <c r="AZ15" s="1"/>
  <c r="AQ49" i="16"/>
  <c r="AQ10" i="26"/>
  <c r="AQ15" s="1"/>
  <c r="AQ10" i="17"/>
  <c r="AQ15" s="1"/>
  <c r="AQ10" i="27"/>
  <c r="AQ15" s="1"/>
  <c r="AX49" i="16"/>
  <c r="AX10" i="26"/>
  <c r="AX15" s="1"/>
  <c r="AX10" i="17"/>
  <c r="AX15" s="1"/>
  <c r="AX10" i="27"/>
  <c r="AX15" s="1"/>
  <c r="AW49" i="16"/>
  <c r="AW10" i="26"/>
  <c r="AW15" s="1"/>
  <c r="AW10" i="17"/>
  <c r="AW15" s="1"/>
  <c r="AW10" i="27"/>
  <c r="AW15" s="1"/>
  <c r="N87"/>
  <c r="N88" s="1"/>
  <c r="N59"/>
  <c r="N60" s="1"/>
  <c r="N79"/>
  <c r="N82" s="1"/>
  <c r="N25" i="26"/>
  <c r="N120" s="1"/>
  <c r="N44" i="27"/>
  <c r="N47" s="1"/>
  <c r="N94"/>
  <c r="N95" s="1"/>
  <c r="N38"/>
  <c r="N39" s="1"/>
  <c r="N65"/>
  <c r="N68" s="1"/>
  <c r="N72"/>
  <c r="N74" s="1"/>
  <c r="N101"/>
  <c r="N102" s="1"/>
  <c r="N52"/>
  <c r="P13"/>
  <c r="P16" s="1"/>
  <c r="P18" s="1"/>
  <c r="P19" s="1"/>
  <c r="M67" i="26"/>
  <c r="M53"/>
  <c r="M88"/>
  <c r="M89"/>
  <c r="M117"/>
  <c r="M116"/>
  <c r="M75"/>
  <c r="M74"/>
  <c r="N89" i="27"/>
  <c r="O16" i="26"/>
  <c r="O18" s="1"/>
  <c r="O19" s="1"/>
  <c r="O21"/>
  <c r="M82"/>
  <c r="M81"/>
  <c r="AR15"/>
  <c r="M46"/>
  <c r="M47"/>
  <c r="N54" i="27"/>
  <c r="M33" i="26"/>
  <c r="M129" s="1"/>
  <c r="M32"/>
  <c r="M128" s="1"/>
  <c r="M61"/>
  <c r="M60"/>
  <c r="N61" i="27"/>
  <c r="N103"/>
  <c r="M40" i="26"/>
  <c r="M39"/>
  <c r="M96"/>
  <c r="M95"/>
  <c r="N40" i="27"/>
  <c r="N96"/>
  <c r="O85"/>
  <c r="O57"/>
  <c r="O43"/>
  <c r="O113"/>
  <c r="O92"/>
  <c r="O50"/>
  <c r="O36"/>
  <c r="O106"/>
  <c r="O78"/>
  <c r="O29"/>
  <c r="O99"/>
  <c r="O64"/>
  <c r="O71"/>
  <c r="M110" i="26"/>
  <c r="M109"/>
  <c r="AY15"/>
  <c r="M103"/>
  <c r="M102"/>
  <c r="Q18" i="4"/>
  <c r="AY15" i="17"/>
  <c r="Q48" i="4"/>
  <c r="K69"/>
  <c r="Q69" s="1"/>
  <c r="AV15" i="17"/>
  <c r="AS15"/>
  <c r="AU15"/>
  <c r="P48" i="4"/>
  <c r="J69"/>
  <c r="P69" s="1"/>
  <c r="BH47" i="16"/>
  <c r="BM50"/>
  <c r="BN50"/>
  <c r="BJ47"/>
  <c r="BH50"/>
  <c r="BI50"/>
  <c r="BJ50"/>
  <c r="BC50"/>
  <c r="BC47"/>
  <c r="BL47"/>
  <c r="BE47"/>
  <c r="BF47"/>
  <c r="BD47"/>
  <c r="BG50"/>
  <c r="BK50"/>
  <c r="BD50"/>
  <c r="BK47"/>
  <c r="BM47"/>
  <c r="BN47"/>
  <c r="BL50"/>
  <c r="BE50"/>
  <c r="BF50"/>
  <c r="BD57" i="20"/>
  <c r="BH42" i="16"/>
  <c r="BK42"/>
  <c r="BD42"/>
  <c r="BL42"/>
  <c r="BF42"/>
  <c r="BG42"/>
  <c r="BN42"/>
  <c r="BI42"/>
  <c r="BE42"/>
  <c r="BJ42"/>
  <c r="BM42"/>
  <c r="BC42"/>
  <c r="H13" i="17"/>
  <c r="H21" s="1"/>
  <c r="G25"/>
  <c r="G120" s="1"/>
  <c r="BE57" i="20"/>
  <c r="K52"/>
  <c r="AI57"/>
  <c r="M57"/>
  <c r="X57"/>
  <c r="AT57"/>
  <c r="I13" i="18"/>
  <c r="I14" s="1"/>
  <c r="N110" i="27" l="1"/>
  <c r="N33"/>
  <c r="N126"/>
  <c r="N127"/>
  <c r="N124"/>
  <c r="N123"/>
  <c r="O121"/>
  <c r="O122"/>
  <c r="N85" i="26"/>
  <c r="N87" s="1"/>
  <c r="N116" i="27"/>
  <c r="N32"/>
  <c r="J22" i="16"/>
  <c r="J12"/>
  <c r="J24"/>
  <c r="J13"/>
  <c r="J14"/>
  <c r="J15"/>
  <c r="J16"/>
  <c r="K26"/>
  <c r="K21"/>
  <c r="K18"/>
  <c r="K10"/>
  <c r="BE49"/>
  <c r="BE10" i="26"/>
  <c r="BE10" i="17"/>
  <c r="BE15" s="1"/>
  <c r="BE10" i="27"/>
  <c r="BE15" s="1"/>
  <c r="BL49" i="16"/>
  <c r="BL10" i="26"/>
  <c r="BL10" i="17"/>
  <c r="BL15" s="1"/>
  <c r="BL10" i="27"/>
  <c r="BL15" s="1"/>
  <c r="BF49" i="16"/>
  <c r="BF10" i="26"/>
  <c r="BF10" i="17"/>
  <c r="BF15" s="1"/>
  <c r="BF10" i="27"/>
  <c r="BF15" s="1"/>
  <c r="BI49" i="16"/>
  <c r="BI10" i="26"/>
  <c r="BI15" s="1"/>
  <c r="BI10" i="17"/>
  <c r="BI15" s="1"/>
  <c r="BI10" i="27"/>
  <c r="BI15" s="1"/>
  <c r="BM49" i="16"/>
  <c r="BM10" i="26"/>
  <c r="BM10" i="17"/>
  <c r="BM15" s="1"/>
  <c r="BM10" i="27"/>
  <c r="BM15" s="1"/>
  <c r="BN49" i="16"/>
  <c r="BN10" i="26"/>
  <c r="BN10" i="17"/>
  <c r="BN15" s="1"/>
  <c r="BN10" i="27"/>
  <c r="BN15" s="1"/>
  <c r="BD49" i="16"/>
  <c r="BD10" i="26"/>
  <c r="BD10" i="17"/>
  <c r="BD15" s="1"/>
  <c r="BD10" i="27"/>
  <c r="BD15" s="1"/>
  <c r="BH49" i="16"/>
  <c r="BH10" i="26"/>
  <c r="BH10" i="17"/>
  <c r="BH15" s="1"/>
  <c r="BH10" i="27"/>
  <c r="BH15" s="1"/>
  <c r="BC49" i="16"/>
  <c r="BC10" i="26"/>
  <c r="BC10" i="17"/>
  <c r="BC15" s="1"/>
  <c r="BC10" i="27"/>
  <c r="BC15" s="1"/>
  <c r="BJ49" i="16"/>
  <c r="BJ10" i="26"/>
  <c r="BJ10" i="17"/>
  <c r="BJ15" s="1"/>
  <c r="BJ10" i="27"/>
  <c r="BJ15" s="1"/>
  <c r="BG49" i="16"/>
  <c r="BG10" i="26"/>
  <c r="BG15" s="1"/>
  <c r="BG10" i="17"/>
  <c r="BG15" s="1"/>
  <c r="BG10" i="27"/>
  <c r="BG15" s="1"/>
  <c r="BK49" i="16"/>
  <c r="BK10" i="26"/>
  <c r="BK15" s="1"/>
  <c r="BK10" i="17"/>
  <c r="BK15" s="1"/>
  <c r="BK10" i="27"/>
  <c r="BK15" s="1"/>
  <c r="N50" i="26"/>
  <c r="N51" s="1"/>
  <c r="N106"/>
  <c r="N107" s="1"/>
  <c r="N81" i="27"/>
  <c r="N67"/>
  <c r="N36" i="26"/>
  <c r="N37" s="1"/>
  <c r="N78"/>
  <c r="N79" s="1"/>
  <c r="N43"/>
  <c r="N44" s="1"/>
  <c r="N64"/>
  <c r="N65" s="1"/>
  <c r="N71"/>
  <c r="N72" s="1"/>
  <c r="N113"/>
  <c r="N92"/>
  <c r="N94" s="1"/>
  <c r="N99"/>
  <c r="N100" s="1"/>
  <c r="N57"/>
  <c r="N58" s="1"/>
  <c r="N29"/>
  <c r="N31" s="1"/>
  <c r="N46" i="27"/>
  <c r="N75"/>
  <c r="P21"/>
  <c r="P22" s="1"/>
  <c r="N53"/>
  <c r="BH15" i="26"/>
  <c r="O73" i="27"/>
  <c r="O72"/>
  <c r="O79"/>
  <c r="O80"/>
  <c r="O94"/>
  <c r="O93"/>
  <c r="O87"/>
  <c r="O86"/>
  <c r="BF15" i="26"/>
  <c r="O52" i="27"/>
  <c r="O51"/>
  <c r="BE15" i="26"/>
  <c r="BC15"/>
  <c r="O66" i="27"/>
  <c r="O65"/>
  <c r="O107"/>
  <c r="O108"/>
  <c r="O115"/>
  <c r="O114"/>
  <c r="O22" i="26"/>
  <c r="BM15"/>
  <c r="O30" i="27"/>
  <c r="O31"/>
  <c r="O58"/>
  <c r="O59"/>
  <c r="BL15" i="26"/>
  <c r="BD15"/>
  <c r="BJ15"/>
  <c r="BN15"/>
  <c r="N86"/>
  <c r="O100" i="27"/>
  <c r="O101"/>
  <c r="O37"/>
  <c r="O38"/>
  <c r="O44"/>
  <c r="O45"/>
  <c r="Q47" i="4"/>
  <c r="K59"/>
  <c r="Q59" s="1"/>
  <c r="G113" i="17"/>
  <c r="G106"/>
  <c r="G99"/>
  <c r="G92"/>
  <c r="G85"/>
  <c r="G78"/>
  <c r="G71"/>
  <c r="G64"/>
  <c r="G57"/>
  <c r="G50"/>
  <c r="G43"/>
  <c r="G36"/>
  <c r="H16"/>
  <c r="G29"/>
  <c r="L52" i="20"/>
  <c r="AJ57"/>
  <c r="N57"/>
  <c r="Y57"/>
  <c r="BF57"/>
  <c r="AU57"/>
  <c r="J13" i="18"/>
  <c r="J14" s="1"/>
  <c r="O127" i="27" l="1"/>
  <c r="O126"/>
  <c r="N128"/>
  <c r="N129"/>
  <c r="N121" i="26"/>
  <c r="N122"/>
  <c r="O124" i="27"/>
  <c r="O123"/>
  <c r="N115" i="26"/>
  <c r="G122" i="17"/>
  <c r="G121"/>
  <c r="N52" i="26"/>
  <c r="N53" s="1"/>
  <c r="L26" i="16"/>
  <c r="L21"/>
  <c r="L18"/>
  <c r="L10"/>
  <c r="K15"/>
  <c r="K14"/>
  <c r="K24"/>
  <c r="K13"/>
  <c r="K12"/>
  <c r="K16"/>
  <c r="K22"/>
  <c r="N38" i="26"/>
  <c r="N39" s="1"/>
  <c r="N108"/>
  <c r="N45"/>
  <c r="N46" s="1"/>
  <c r="N73"/>
  <c r="N74" s="1"/>
  <c r="N59"/>
  <c r="N60" s="1"/>
  <c r="N80"/>
  <c r="N81" s="1"/>
  <c r="N93"/>
  <c r="N96" s="1"/>
  <c r="N101"/>
  <c r="N102" s="1"/>
  <c r="N66"/>
  <c r="N30"/>
  <c r="N114"/>
  <c r="N117" s="1"/>
  <c r="H18" i="17"/>
  <c r="H19" s="1"/>
  <c r="H22" s="1"/>
  <c r="O117" i="27"/>
  <c r="O116"/>
  <c r="O74"/>
  <c r="O75"/>
  <c r="O39"/>
  <c r="O40"/>
  <c r="N88" i="26"/>
  <c r="N89"/>
  <c r="O32" i="27"/>
  <c r="O33"/>
  <c r="N110" i="26"/>
  <c r="N109"/>
  <c r="O53" i="27"/>
  <c r="O54"/>
  <c r="N61" i="26"/>
  <c r="O67" i="27"/>
  <c r="O68"/>
  <c r="O95"/>
  <c r="O96"/>
  <c r="N40" i="26"/>
  <c r="Q13" i="27"/>
  <c r="P25"/>
  <c r="P120" s="1"/>
  <c r="N54" i="26"/>
  <c r="O25"/>
  <c r="O120" s="1"/>
  <c r="P13"/>
  <c r="N103"/>
  <c r="N82"/>
  <c r="O89" i="27"/>
  <c r="O88"/>
  <c r="O47"/>
  <c r="O46"/>
  <c r="O102"/>
  <c r="O103"/>
  <c r="O60"/>
  <c r="O61"/>
  <c r="O110"/>
  <c r="O109"/>
  <c r="N47" i="26"/>
  <c r="O82" i="27"/>
  <c r="O81"/>
  <c r="N75" i="26"/>
  <c r="N68"/>
  <c r="G73" i="17"/>
  <c r="G72"/>
  <c r="G51"/>
  <c r="G52"/>
  <c r="G80"/>
  <c r="G79"/>
  <c r="G108"/>
  <c r="G107"/>
  <c r="G45"/>
  <c r="G44"/>
  <c r="G47" s="1"/>
  <c r="G59"/>
  <c r="G58"/>
  <c r="G86"/>
  <c r="G87"/>
  <c r="G115"/>
  <c r="G114"/>
  <c r="G101"/>
  <c r="G100"/>
  <c r="G38"/>
  <c r="G37"/>
  <c r="G40" s="1"/>
  <c r="G65"/>
  <c r="G66"/>
  <c r="G93"/>
  <c r="G94"/>
  <c r="M52" i="20"/>
  <c r="O57"/>
  <c r="Z57"/>
  <c r="AV57"/>
  <c r="BG57"/>
  <c r="AK57"/>
  <c r="K13" i="18"/>
  <c r="K14" s="1"/>
  <c r="N127" i="26" l="1"/>
  <c r="N33"/>
  <c r="N126"/>
  <c r="O128" i="27"/>
  <c r="O129"/>
  <c r="N124" i="26"/>
  <c r="N123"/>
  <c r="G124" i="17"/>
  <c r="G123"/>
  <c r="N116" i="26"/>
  <c r="N95"/>
  <c r="M26" i="16"/>
  <c r="M21"/>
  <c r="M18"/>
  <c r="M10"/>
  <c r="L13"/>
  <c r="L22"/>
  <c r="L12"/>
  <c r="L15"/>
  <c r="L14"/>
  <c r="L24"/>
  <c r="L16"/>
  <c r="N67" i="26"/>
  <c r="N32"/>
  <c r="N128" s="1"/>
  <c r="P21"/>
  <c r="P16"/>
  <c r="P18" s="1"/>
  <c r="P19" s="1"/>
  <c r="P106" i="27"/>
  <c r="P50"/>
  <c r="P36"/>
  <c r="P92"/>
  <c r="P71"/>
  <c r="P29"/>
  <c r="P113"/>
  <c r="P85"/>
  <c r="P43"/>
  <c r="P78"/>
  <c r="P99"/>
  <c r="P57"/>
  <c r="P64"/>
  <c r="O29" i="26"/>
  <c r="O64"/>
  <c r="O78"/>
  <c r="O50"/>
  <c r="O106"/>
  <c r="O57"/>
  <c r="O99"/>
  <c r="O92"/>
  <c r="O113"/>
  <c r="O43"/>
  <c r="O36"/>
  <c r="O85"/>
  <c r="O71"/>
  <c r="Q16" i="27"/>
  <c r="Q18" s="1"/>
  <c r="Q19" s="1"/>
  <c r="Q21"/>
  <c r="G117" i="17"/>
  <c r="G116"/>
  <c r="G110"/>
  <c r="G109"/>
  <c r="G103"/>
  <c r="G102"/>
  <c r="G96"/>
  <c r="G95"/>
  <c r="G89"/>
  <c r="G88"/>
  <c r="G82"/>
  <c r="G81"/>
  <c r="G75"/>
  <c r="G74"/>
  <c r="G68"/>
  <c r="G67"/>
  <c r="G61"/>
  <c r="G60"/>
  <c r="G46"/>
  <c r="G54"/>
  <c r="G53"/>
  <c r="G39"/>
  <c r="I13"/>
  <c r="I21" s="1"/>
  <c r="H25"/>
  <c r="H120" s="1"/>
  <c r="N52" i="20"/>
  <c r="AW57"/>
  <c r="BH57"/>
  <c r="AL57"/>
  <c r="P57"/>
  <c r="AA57"/>
  <c r="H14" i="10"/>
  <c r="I14"/>
  <c r="J14"/>
  <c r="K14"/>
  <c r="N129" i="26" l="1"/>
  <c r="O121"/>
  <c r="O122"/>
  <c r="P122" i="27"/>
  <c r="P121"/>
  <c r="M13" i="16"/>
  <c r="M16"/>
  <c r="M22"/>
  <c r="M15"/>
  <c r="M14"/>
  <c r="M24"/>
  <c r="M12"/>
  <c r="N26"/>
  <c r="N21"/>
  <c r="N18"/>
  <c r="N10"/>
  <c r="P22" i="26"/>
  <c r="Q13" s="1"/>
  <c r="O107"/>
  <c r="O110" s="1"/>
  <c r="O108"/>
  <c r="P58" i="27"/>
  <c r="P59"/>
  <c r="O87" i="26"/>
  <c r="O86"/>
  <c r="O93"/>
  <c r="O94"/>
  <c r="O52"/>
  <c r="O51"/>
  <c r="P100" i="27"/>
  <c r="P101"/>
  <c r="P115"/>
  <c r="P114"/>
  <c r="P37"/>
  <c r="P38"/>
  <c r="O114" i="26"/>
  <c r="O115"/>
  <c r="O30"/>
  <c r="O31"/>
  <c r="P86" i="27"/>
  <c r="P87"/>
  <c r="O38" i="26"/>
  <c r="O37"/>
  <c r="O101"/>
  <c r="O100"/>
  <c r="O79"/>
  <c r="O80"/>
  <c r="P79" i="27"/>
  <c r="P80"/>
  <c r="P30"/>
  <c r="P31"/>
  <c r="P51"/>
  <c r="P52"/>
  <c r="O72" i="26"/>
  <c r="O75" s="1"/>
  <c r="O73"/>
  <c r="P93" i="27"/>
  <c r="P94"/>
  <c r="Q22"/>
  <c r="O45" i="26"/>
  <c r="O44"/>
  <c r="O58"/>
  <c r="O59"/>
  <c r="O65"/>
  <c r="O68" s="1"/>
  <c r="O66"/>
  <c r="P65" i="27"/>
  <c r="P66"/>
  <c r="P45"/>
  <c r="P44"/>
  <c r="P73"/>
  <c r="P72"/>
  <c r="P107"/>
  <c r="P108"/>
  <c r="H113" i="17"/>
  <c r="H106"/>
  <c r="H99"/>
  <c r="H92"/>
  <c r="H85"/>
  <c r="H78"/>
  <c r="H71"/>
  <c r="H64"/>
  <c r="H57"/>
  <c r="H43"/>
  <c r="H50"/>
  <c r="H36"/>
  <c r="I16"/>
  <c r="I18" s="1"/>
  <c r="H29"/>
  <c r="O52" i="20"/>
  <c r="AB57"/>
  <c r="Q57"/>
  <c r="AM57"/>
  <c r="AX57"/>
  <c r="BI57"/>
  <c r="O126" i="26" l="1"/>
  <c r="O127"/>
  <c r="P25"/>
  <c r="P120" s="1"/>
  <c r="P126" i="27"/>
  <c r="P127"/>
  <c r="P124"/>
  <c r="P123"/>
  <c r="O124" i="26"/>
  <c r="O123"/>
  <c r="H122" i="17"/>
  <c r="H121"/>
  <c r="N24" i="16"/>
  <c r="N16"/>
  <c r="N13"/>
  <c r="N14"/>
  <c r="N12"/>
  <c r="N15"/>
  <c r="N22"/>
  <c r="O26"/>
  <c r="O21"/>
  <c r="O18"/>
  <c r="O10"/>
  <c r="O109" i="26"/>
  <c r="O74"/>
  <c r="O61"/>
  <c r="O60"/>
  <c r="P117" i="27"/>
  <c r="P116"/>
  <c r="O54" i="26"/>
  <c r="O53"/>
  <c r="O89"/>
  <c r="O88"/>
  <c r="P47" i="27"/>
  <c r="P46"/>
  <c r="O67" i="26"/>
  <c r="O47"/>
  <c r="O46"/>
  <c r="P96" i="27"/>
  <c r="P95"/>
  <c r="P53"/>
  <c r="P54"/>
  <c r="P81"/>
  <c r="P82"/>
  <c r="P89"/>
  <c r="P88"/>
  <c r="O117" i="26"/>
  <c r="O116"/>
  <c r="P60" i="27"/>
  <c r="P61"/>
  <c r="P67"/>
  <c r="P68"/>
  <c r="O103" i="26"/>
  <c r="O102"/>
  <c r="P109" i="27"/>
  <c r="P110"/>
  <c r="O40" i="26"/>
  <c r="O39"/>
  <c r="Q21"/>
  <c r="Q16"/>
  <c r="Q18" s="1"/>
  <c r="Q19" s="1"/>
  <c r="P74" i="27"/>
  <c r="P75"/>
  <c r="R13"/>
  <c r="Q25"/>
  <c r="Q120" s="1"/>
  <c r="P33"/>
  <c r="P32"/>
  <c r="O81" i="26"/>
  <c r="O82"/>
  <c r="O33"/>
  <c r="O129" s="1"/>
  <c r="O32"/>
  <c r="O128" s="1"/>
  <c r="P39" i="27"/>
  <c r="P40"/>
  <c r="P102"/>
  <c r="P103"/>
  <c r="O96" i="26"/>
  <c r="O95"/>
  <c r="P57"/>
  <c r="P64"/>
  <c r="P29"/>
  <c r="P106"/>
  <c r="P113"/>
  <c r="P36"/>
  <c r="P78"/>
  <c r="P43"/>
  <c r="P85"/>
  <c r="P99"/>
  <c r="P92"/>
  <c r="P50"/>
  <c r="P71"/>
  <c r="H52" i="17"/>
  <c r="H51"/>
  <c r="H100"/>
  <c r="H101"/>
  <c r="H80"/>
  <c r="H79"/>
  <c r="H107"/>
  <c r="H108"/>
  <c r="H87"/>
  <c r="H86"/>
  <c r="H114"/>
  <c r="H115"/>
  <c r="H73"/>
  <c r="H72"/>
  <c r="H44"/>
  <c r="H47" s="1"/>
  <c r="H45"/>
  <c r="H58"/>
  <c r="H59"/>
  <c r="H37"/>
  <c r="H40" s="1"/>
  <c r="H38"/>
  <c r="H66"/>
  <c r="H65"/>
  <c r="H94"/>
  <c r="H93"/>
  <c r="I19"/>
  <c r="I22" s="1"/>
  <c r="P52" i="20"/>
  <c r="AN57"/>
  <c r="AY57"/>
  <c r="AC57"/>
  <c r="R57"/>
  <c r="BJ57"/>
  <c r="P129" i="27" l="1"/>
  <c r="P128"/>
  <c r="P122" i="26"/>
  <c r="P121"/>
  <c r="H124" i="17"/>
  <c r="H123"/>
  <c r="P26" i="16"/>
  <c r="P21"/>
  <c r="P18"/>
  <c r="P10"/>
  <c r="O16"/>
  <c r="O24"/>
  <c r="O12"/>
  <c r="O22"/>
  <c r="O14"/>
  <c r="O15"/>
  <c r="O13"/>
  <c r="P107" i="26"/>
  <c r="P108"/>
  <c r="P72"/>
  <c r="P73"/>
  <c r="P114"/>
  <c r="P115"/>
  <c r="R21" i="27"/>
  <c r="R16"/>
  <c r="R18" s="1"/>
  <c r="R19" s="1"/>
  <c r="P44" i="26"/>
  <c r="P45"/>
  <c r="P93"/>
  <c r="P94"/>
  <c r="P80"/>
  <c r="P79"/>
  <c r="P31"/>
  <c r="P30"/>
  <c r="P126" s="1"/>
  <c r="P87"/>
  <c r="P86"/>
  <c r="P58"/>
  <c r="P59"/>
  <c r="P51"/>
  <c r="P52"/>
  <c r="P101"/>
  <c r="P100"/>
  <c r="P38"/>
  <c r="P37"/>
  <c r="P65"/>
  <c r="P66"/>
  <c r="Q92" i="27"/>
  <c r="Q71"/>
  <c r="Q36"/>
  <c r="Q99"/>
  <c r="Q78"/>
  <c r="Q57"/>
  <c r="Q64"/>
  <c r="Q106"/>
  <c r="Q29"/>
  <c r="Q43"/>
  <c r="Q113"/>
  <c r="Q50"/>
  <c r="Q85"/>
  <c r="Q22" i="26"/>
  <c r="H117" i="17"/>
  <c r="H116"/>
  <c r="H110"/>
  <c r="H109"/>
  <c r="H103"/>
  <c r="H102"/>
  <c r="H96"/>
  <c r="H95"/>
  <c r="H89"/>
  <c r="H88"/>
  <c r="H82"/>
  <c r="H81"/>
  <c r="H75"/>
  <c r="H74"/>
  <c r="H68"/>
  <c r="H67"/>
  <c r="H61"/>
  <c r="H60"/>
  <c r="H54"/>
  <c r="H53"/>
  <c r="H46"/>
  <c r="H39"/>
  <c r="I25"/>
  <c r="I120" s="1"/>
  <c r="G104" i="20"/>
  <c r="Q52"/>
  <c r="AZ57"/>
  <c r="AD57"/>
  <c r="BK57"/>
  <c r="AO57"/>
  <c r="G14" i="10"/>
  <c r="P127" i="26" l="1"/>
  <c r="Q122" i="27"/>
  <c r="Q121"/>
  <c r="P124" i="26"/>
  <c r="P123"/>
  <c r="Q26" i="16"/>
  <c r="Q21"/>
  <c r="Q18"/>
  <c r="Q10"/>
  <c r="P13"/>
  <c r="P16"/>
  <c r="P14"/>
  <c r="P12"/>
  <c r="P15"/>
  <c r="P24"/>
  <c r="P22"/>
  <c r="R22" i="27"/>
  <c r="R25" s="1"/>
  <c r="R120" s="1"/>
  <c r="Q107"/>
  <c r="Q108"/>
  <c r="P103" i="26"/>
  <c r="P102"/>
  <c r="P46"/>
  <c r="P47"/>
  <c r="P117"/>
  <c r="P116"/>
  <c r="Q87" i="27"/>
  <c r="Q86"/>
  <c r="Q30"/>
  <c r="Q31"/>
  <c r="Q93"/>
  <c r="Q94"/>
  <c r="P82" i="26"/>
  <c r="P81"/>
  <c r="Q52" i="27"/>
  <c r="Q51"/>
  <c r="Q101"/>
  <c r="Q100"/>
  <c r="Q114"/>
  <c r="Q115"/>
  <c r="Q65"/>
  <c r="Q66"/>
  <c r="Q37"/>
  <c r="Q38"/>
  <c r="P68" i="26"/>
  <c r="P67"/>
  <c r="P61"/>
  <c r="P60"/>
  <c r="P33"/>
  <c r="P32"/>
  <c r="Q79" i="27"/>
  <c r="Q80"/>
  <c r="P54" i="26"/>
  <c r="P53"/>
  <c r="Q25"/>
  <c r="Q120" s="1"/>
  <c r="R13"/>
  <c r="Q44" i="27"/>
  <c r="Q45"/>
  <c r="Q59"/>
  <c r="Q58"/>
  <c r="Q73"/>
  <c r="Q72"/>
  <c r="P40" i="26"/>
  <c r="P39"/>
  <c r="P89"/>
  <c r="P88"/>
  <c r="P95"/>
  <c r="P96"/>
  <c r="P75"/>
  <c r="P74"/>
  <c r="P109"/>
  <c r="P110"/>
  <c r="I113" i="17"/>
  <c r="I106"/>
  <c r="I85"/>
  <c r="I78"/>
  <c r="I92"/>
  <c r="I71"/>
  <c r="I64"/>
  <c r="I57"/>
  <c r="I99"/>
  <c r="I50"/>
  <c r="I43"/>
  <c r="I36"/>
  <c r="I29"/>
  <c r="J13"/>
  <c r="J21" s="1"/>
  <c r="H104" i="20"/>
  <c r="R52"/>
  <c r="BA57"/>
  <c r="AP57"/>
  <c r="BL57"/>
  <c r="P128" i="26" l="1"/>
  <c r="P129"/>
  <c r="Q126" i="27"/>
  <c r="Q127"/>
  <c r="Q124"/>
  <c r="Q123"/>
  <c r="I122" i="17"/>
  <c r="I121"/>
  <c r="R26" i="16"/>
  <c r="R21"/>
  <c r="R18"/>
  <c r="R10"/>
  <c r="Q24"/>
  <c r="Q15"/>
  <c r="Q13"/>
  <c r="Q14"/>
  <c r="Q22"/>
  <c r="Q12"/>
  <c r="Q16"/>
  <c r="S13" i="27"/>
  <c r="S16" s="1"/>
  <c r="S18" s="1"/>
  <c r="S19" s="1"/>
  <c r="Q82"/>
  <c r="Q81"/>
  <c r="Q74"/>
  <c r="Q75"/>
  <c r="R113"/>
  <c r="R78"/>
  <c r="R57"/>
  <c r="R43"/>
  <c r="R85"/>
  <c r="R64"/>
  <c r="R29"/>
  <c r="R99"/>
  <c r="R106"/>
  <c r="R36"/>
  <c r="R92"/>
  <c r="R71"/>
  <c r="R50"/>
  <c r="Q68"/>
  <c r="Q67"/>
  <c r="Q33"/>
  <c r="Q32"/>
  <c r="Q103"/>
  <c r="Q102"/>
  <c r="Q46"/>
  <c r="Q47"/>
  <c r="Q54"/>
  <c r="Q53"/>
  <c r="Q89"/>
  <c r="Q88"/>
  <c r="Q71" i="26"/>
  <c r="Q36"/>
  <c r="Q57"/>
  <c r="Q85"/>
  <c r="Q78"/>
  <c r="Q113"/>
  <c r="Q99"/>
  <c r="Q29"/>
  <c r="Q92"/>
  <c r="Q50"/>
  <c r="Q64"/>
  <c r="Q106"/>
  <c r="Q43"/>
  <c r="Q60" i="27"/>
  <c r="Q61"/>
  <c r="R16" i="26"/>
  <c r="R18" s="1"/>
  <c r="R19" s="1"/>
  <c r="R21"/>
  <c r="Q40" i="27"/>
  <c r="Q39"/>
  <c r="Q117"/>
  <c r="Q116"/>
  <c r="Q96"/>
  <c r="Q95"/>
  <c r="Q110"/>
  <c r="Q109"/>
  <c r="I101" i="17"/>
  <c r="I100"/>
  <c r="I94"/>
  <c r="I93"/>
  <c r="I37"/>
  <c r="I40" s="1"/>
  <c r="I38"/>
  <c r="I79"/>
  <c r="I80"/>
  <c r="I45"/>
  <c r="I44"/>
  <c r="I47" s="1"/>
  <c r="I66"/>
  <c r="I65"/>
  <c r="I87"/>
  <c r="I86"/>
  <c r="I115"/>
  <c r="I114"/>
  <c r="I58"/>
  <c r="I59"/>
  <c r="I52"/>
  <c r="I51"/>
  <c r="I72"/>
  <c r="I73"/>
  <c r="I108"/>
  <c r="I107"/>
  <c r="J16"/>
  <c r="G145" i="20"/>
  <c r="I104"/>
  <c r="S52"/>
  <c r="BB57"/>
  <c r="BM57"/>
  <c r="Q129" i="27" l="1"/>
  <c r="Q128"/>
  <c r="Q122" i="26"/>
  <c r="Q121"/>
  <c r="R122" i="27"/>
  <c r="R121"/>
  <c r="I124" i="17"/>
  <c r="I123"/>
  <c r="S21" i="27"/>
  <c r="S22" s="1"/>
  <c r="S10" i="16"/>
  <c r="S18"/>
  <c r="S21"/>
  <c r="S26"/>
  <c r="G14" i="4"/>
  <c r="G15" s="1"/>
  <c r="G12"/>
  <c r="G13" s="1"/>
  <c r="G10"/>
  <c r="H12"/>
  <c r="H13" s="1"/>
  <c r="H10"/>
  <c r="H14"/>
  <c r="H15" s="1"/>
  <c r="R22" i="16"/>
  <c r="G57"/>
  <c r="R16"/>
  <c r="R12"/>
  <c r="R14"/>
  <c r="R24"/>
  <c r="R13"/>
  <c r="R15"/>
  <c r="J18" i="17"/>
  <c r="J19" s="1"/>
  <c r="J22" s="1"/>
  <c r="J25" s="1"/>
  <c r="J120" s="1"/>
  <c r="Q51" i="26"/>
  <c r="Q52"/>
  <c r="Q37"/>
  <c r="Q38"/>
  <c r="R94" i="27"/>
  <c r="R93"/>
  <c r="R59"/>
  <c r="R58"/>
  <c r="Q44" i="26"/>
  <c r="Q45"/>
  <c r="Q93"/>
  <c r="Q96" s="1"/>
  <c r="Q94"/>
  <c r="Q80"/>
  <c r="Q79"/>
  <c r="Q72"/>
  <c r="Q73"/>
  <c r="R37" i="27"/>
  <c r="R38"/>
  <c r="R66"/>
  <c r="R65"/>
  <c r="R80"/>
  <c r="R79"/>
  <c r="R30"/>
  <c r="R31"/>
  <c r="R22" i="26"/>
  <c r="Q107"/>
  <c r="Q108"/>
  <c r="Q31"/>
  <c r="Q30"/>
  <c r="Q126" s="1"/>
  <c r="Q86"/>
  <c r="Q87"/>
  <c r="R51" i="27"/>
  <c r="R52"/>
  <c r="R108"/>
  <c r="R107"/>
  <c r="R86"/>
  <c r="R87"/>
  <c r="R114"/>
  <c r="R115"/>
  <c r="Q114" i="26"/>
  <c r="Q115"/>
  <c r="Q65"/>
  <c r="Q66"/>
  <c r="Q100"/>
  <c r="Q101"/>
  <c r="Q58"/>
  <c r="Q59"/>
  <c r="R72" i="27"/>
  <c r="R73"/>
  <c r="R101"/>
  <c r="R100"/>
  <c r="R44"/>
  <c r="R45"/>
  <c r="G11" i="4"/>
  <c r="G18" s="1"/>
  <c r="G24"/>
  <c r="G28" s="1"/>
  <c r="I117" i="17"/>
  <c r="I116"/>
  <c r="I110"/>
  <c r="I109"/>
  <c r="I103"/>
  <c r="I102"/>
  <c r="I96"/>
  <c r="I95"/>
  <c r="I89"/>
  <c r="I88"/>
  <c r="I82"/>
  <c r="I81"/>
  <c r="I75"/>
  <c r="I74"/>
  <c r="I68"/>
  <c r="I67"/>
  <c r="I61"/>
  <c r="I60"/>
  <c r="I54"/>
  <c r="I53"/>
  <c r="I46"/>
  <c r="I39"/>
  <c r="J104" i="20"/>
  <c r="T52"/>
  <c r="Q127" i="26" l="1"/>
  <c r="R127" i="27"/>
  <c r="R126"/>
  <c r="R124"/>
  <c r="R123"/>
  <c r="Q124" i="26"/>
  <c r="Q123"/>
  <c r="G33" i="4"/>
  <c r="G34" s="1"/>
  <c r="G31"/>
  <c r="G32" s="1"/>
  <c r="T10" i="16"/>
  <c r="T18"/>
  <c r="T21"/>
  <c r="T26"/>
  <c r="S15"/>
  <c r="S13"/>
  <c r="S12"/>
  <c r="S14"/>
  <c r="S16"/>
  <c r="S22"/>
  <c r="S24"/>
  <c r="Q95" i="26"/>
  <c r="Q75"/>
  <c r="Q74"/>
  <c r="Q61"/>
  <c r="Q60"/>
  <c r="Q68"/>
  <c r="Q67"/>
  <c r="R32" i="27"/>
  <c r="R33"/>
  <c r="R47"/>
  <c r="R46"/>
  <c r="R74"/>
  <c r="R75"/>
  <c r="Q89" i="26"/>
  <c r="Q88"/>
  <c r="Q110"/>
  <c r="Q109"/>
  <c r="R82" i="27"/>
  <c r="R81"/>
  <c r="Q40" i="26"/>
  <c r="Q39"/>
  <c r="R102" i="27"/>
  <c r="R103"/>
  <c r="T13"/>
  <c r="S25"/>
  <c r="S120" s="1"/>
  <c r="Q103" i="26"/>
  <c r="Q102"/>
  <c r="Q117"/>
  <c r="Q116"/>
  <c r="R88" i="27"/>
  <c r="R89"/>
  <c r="R54"/>
  <c r="R53"/>
  <c r="Q32" i="26"/>
  <c r="Q33"/>
  <c r="S13"/>
  <c r="R25"/>
  <c r="R120" s="1"/>
  <c r="R40" i="27"/>
  <c r="R39"/>
  <c r="Q82" i="26"/>
  <c r="Q81"/>
  <c r="R96" i="27"/>
  <c r="R95"/>
  <c r="R117"/>
  <c r="R116"/>
  <c r="R60"/>
  <c r="R61"/>
  <c r="R109"/>
  <c r="R110"/>
  <c r="R68"/>
  <c r="R67"/>
  <c r="Q47" i="26"/>
  <c r="Q46"/>
  <c r="Q54"/>
  <c r="Q53"/>
  <c r="G48" i="4"/>
  <c r="G68"/>
  <c r="G47"/>
  <c r="G58"/>
  <c r="G63" s="1"/>
  <c r="J113" i="17"/>
  <c r="J106"/>
  <c r="J99"/>
  <c r="J92"/>
  <c r="J85"/>
  <c r="J78"/>
  <c r="J71"/>
  <c r="J57"/>
  <c r="J50"/>
  <c r="J43"/>
  <c r="J36"/>
  <c r="J64"/>
  <c r="K104" i="20"/>
  <c r="BN57"/>
  <c r="J29" i="17"/>
  <c r="K13"/>
  <c r="K21" s="1"/>
  <c r="U52" i="20"/>
  <c r="Q128" i="26" l="1"/>
  <c r="Q129"/>
  <c r="R129" i="27"/>
  <c r="R128"/>
  <c r="J121" i="17"/>
  <c r="J122"/>
  <c r="T13" i="16"/>
  <c r="T22"/>
  <c r="T12"/>
  <c r="T16"/>
  <c r="T15"/>
  <c r="T24"/>
  <c r="T14"/>
  <c r="U10"/>
  <c r="U21"/>
  <c r="U18"/>
  <c r="U26"/>
  <c r="T21" i="27"/>
  <c r="T16"/>
  <c r="T18" s="1"/>
  <c r="T19" s="1"/>
  <c r="R85" i="26"/>
  <c r="R92"/>
  <c r="R29"/>
  <c r="R113"/>
  <c r="R43"/>
  <c r="R36"/>
  <c r="R50"/>
  <c r="R57"/>
  <c r="R71"/>
  <c r="R106"/>
  <c r="R78"/>
  <c r="R64"/>
  <c r="R99"/>
  <c r="S16"/>
  <c r="S18" s="1"/>
  <c r="S19" s="1"/>
  <c r="S21"/>
  <c r="S85" i="27"/>
  <c r="S57"/>
  <c r="S43"/>
  <c r="S113"/>
  <c r="S92"/>
  <c r="S50"/>
  <c r="S36"/>
  <c r="S106"/>
  <c r="S64"/>
  <c r="S29"/>
  <c r="S99"/>
  <c r="S78"/>
  <c r="S71"/>
  <c r="J73" i="17"/>
  <c r="J72"/>
  <c r="J45"/>
  <c r="J44"/>
  <c r="J47" s="1"/>
  <c r="J108"/>
  <c r="J107"/>
  <c r="J87"/>
  <c r="J86"/>
  <c r="J115"/>
  <c r="J114"/>
  <c r="J37"/>
  <c r="J40" s="1"/>
  <c r="J38"/>
  <c r="J101"/>
  <c r="J100"/>
  <c r="J80"/>
  <c r="J79"/>
  <c r="J52"/>
  <c r="J51"/>
  <c r="J66"/>
  <c r="J65"/>
  <c r="J59"/>
  <c r="J58"/>
  <c r="J94"/>
  <c r="J93"/>
  <c r="M68" i="4"/>
  <c r="G70"/>
  <c r="G72" s="1"/>
  <c r="G73"/>
  <c r="K16" i="17"/>
  <c r="G60" i="4"/>
  <c r="M58"/>
  <c r="V52" i="20"/>
  <c r="R121" i="26" l="1"/>
  <c r="R122"/>
  <c r="S122" i="27"/>
  <c r="S121"/>
  <c r="J124" i="17"/>
  <c r="J123"/>
  <c r="V10" i="16"/>
  <c r="V18"/>
  <c r="V21"/>
  <c r="V26"/>
  <c r="U12"/>
  <c r="U24"/>
  <c r="U15"/>
  <c r="U13"/>
  <c r="U16"/>
  <c r="U22"/>
  <c r="U14"/>
  <c r="K18" i="17"/>
  <c r="K19" s="1"/>
  <c r="K22" s="1"/>
  <c r="T22" i="27"/>
  <c r="T25" s="1"/>
  <c r="T120" s="1"/>
  <c r="S30"/>
  <c r="S31"/>
  <c r="S51"/>
  <c r="S52"/>
  <c r="S58"/>
  <c r="S59"/>
  <c r="R100" i="26"/>
  <c r="R101"/>
  <c r="R72"/>
  <c r="R73"/>
  <c r="R45"/>
  <c r="R44"/>
  <c r="R87"/>
  <c r="R86"/>
  <c r="S73" i="27"/>
  <c r="S72"/>
  <c r="S65"/>
  <c r="S66"/>
  <c r="S93"/>
  <c r="S94"/>
  <c r="S86"/>
  <c r="S87"/>
  <c r="R65" i="26"/>
  <c r="R66"/>
  <c r="R58"/>
  <c r="R59"/>
  <c r="R115"/>
  <c r="R114"/>
  <c r="S80" i="27"/>
  <c r="S79"/>
  <c r="S107"/>
  <c r="S108"/>
  <c r="S114"/>
  <c r="S115"/>
  <c r="R80" i="26"/>
  <c r="R79"/>
  <c r="R51"/>
  <c r="R52"/>
  <c r="R30"/>
  <c r="R31"/>
  <c r="S100" i="27"/>
  <c r="S101"/>
  <c r="S37"/>
  <c r="S38"/>
  <c r="S45"/>
  <c r="S44"/>
  <c r="S22" i="26"/>
  <c r="R108"/>
  <c r="R107"/>
  <c r="R37"/>
  <c r="R38"/>
  <c r="R93"/>
  <c r="R94"/>
  <c r="G74" i="4"/>
  <c r="H67" s="1"/>
  <c r="M70"/>
  <c r="M72" s="1"/>
  <c r="M73"/>
  <c r="J117" i="17"/>
  <c r="J116"/>
  <c r="J110"/>
  <c r="J109"/>
  <c r="J103"/>
  <c r="J102"/>
  <c r="J96"/>
  <c r="J95"/>
  <c r="J89"/>
  <c r="J88"/>
  <c r="J82"/>
  <c r="J81"/>
  <c r="J75"/>
  <c r="J74"/>
  <c r="J68"/>
  <c r="J67"/>
  <c r="J61"/>
  <c r="J60"/>
  <c r="J46"/>
  <c r="J54"/>
  <c r="J53"/>
  <c r="J39"/>
  <c r="G62" i="4"/>
  <c r="G64" s="1"/>
  <c r="H57" s="1"/>
  <c r="M63"/>
  <c r="M60"/>
  <c r="W52" i="20"/>
  <c r="R126" i="26" l="1"/>
  <c r="R127"/>
  <c r="S126" i="27"/>
  <c r="S127"/>
  <c r="R124" i="26"/>
  <c r="R123"/>
  <c r="S124" i="27"/>
  <c r="S123"/>
  <c r="W10" i="16"/>
  <c r="W21"/>
  <c r="W18"/>
  <c r="W26"/>
  <c r="V15"/>
  <c r="V22"/>
  <c r="V13"/>
  <c r="V24"/>
  <c r="V14"/>
  <c r="V12"/>
  <c r="V16"/>
  <c r="U13" i="27"/>
  <c r="U21" s="1"/>
  <c r="R39" i="26"/>
  <c r="R40"/>
  <c r="S47" i="27"/>
  <c r="S46"/>
  <c r="R82" i="26"/>
  <c r="R81"/>
  <c r="R116"/>
  <c r="R117"/>
  <c r="S75" i="27"/>
  <c r="S74"/>
  <c r="R47" i="26"/>
  <c r="R46"/>
  <c r="R109"/>
  <c r="R110"/>
  <c r="S103" i="27"/>
  <c r="S102"/>
  <c r="R32" i="26"/>
  <c r="R33"/>
  <c r="S109" i="27"/>
  <c r="S110"/>
  <c r="R68" i="26"/>
  <c r="R67"/>
  <c r="S96" i="27"/>
  <c r="S95"/>
  <c r="R103" i="26"/>
  <c r="R102"/>
  <c r="S53" i="27"/>
  <c r="S54"/>
  <c r="R96" i="26"/>
  <c r="R95"/>
  <c r="T113" i="27"/>
  <c r="T78"/>
  <c r="T85"/>
  <c r="T29"/>
  <c r="T99"/>
  <c r="T57"/>
  <c r="T64"/>
  <c r="T106"/>
  <c r="T50"/>
  <c r="T43"/>
  <c r="T92"/>
  <c r="T71"/>
  <c r="T36"/>
  <c r="S82"/>
  <c r="S81"/>
  <c r="R88" i="26"/>
  <c r="R89"/>
  <c r="T13"/>
  <c r="S25"/>
  <c r="S120" s="1"/>
  <c r="S40" i="27"/>
  <c r="S39"/>
  <c r="R54" i="26"/>
  <c r="R53"/>
  <c r="S116" i="27"/>
  <c r="S117"/>
  <c r="R61" i="26"/>
  <c r="R60"/>
  <c r="S89" i="27"/>
  <c r="S88"/>
  <c r="S67"/>
  <c r="S68"/>
  <c r="R75" i="26"/>
  <c r="R74"/>
  <c r="S61" i="27"/>
  <c r="S60"/>
  <c r="S32"/>
  <c r="S33"/>
  <c r="M74" i="4"/>
  <c r="N67" s="1"/>
  <c r="M62"/>
  <c r="K25" i="17"/>
  <c r="K120" s="1"/>
  <c r="X52" i="20"/>
  <c r="R128" i="26" l="1"/>
  <c r="R129"/>
  <c r="S129" i="27"/>
  <c r="S128"/>
  <c r="T122"/>
  <c r="T121"/>
  <c r="W24" i="16"/>
  <c r="W22"/>
  <c r="W15"/>
  <c r="W16"/>
  <c r="W14"/>
  <c r="W13"/>
  <c r="W12"/>
  <c r="X10"/>
  <c r="X26"/>
  <c r="X18"/>
  <c r="X21"/>
  <c r="U16" i="27"/>
  <c r="U18" s="1"/>
  <c r="U19" s="1"/>
  <c r="U22" s="1"/>
  <c r="V13" s="1"/>
  <c r="S85" i="26"/>
  <c r="S78"/>
  <c r="S43"/>
  <c r="S29"/>
  <c r="S99"/>
  <c r="S92"/>
  <c r="S64"/>
  <c r="S113"/>
  <c r="S71"/>
  <c r="S57"/>
  <c r="S36"/>
  <c r="S106"/>
  <c r="S50"/>
  <c r="T73" i="27"/>
  <c r="T72"/>
  <c r="T107"/>
  <c r="T108"/>
  <c r="T31"/>
  <c r="T30"/>
  <c r="T21" i="26"/>
  <c r="T16"/>
  <c r="T18" s="1"/>
  <c r="T19" s="1"/>
  <c r="T93" i="27"/>
  <c r="T94"/>
  <c r="T65"/>
  <c r="T66"/>
  <c r="T86"/>
  <c r="T87"/>
  <c r="T44"/>
  <c r="T45"/>
  <c r="T58"/>
  <c r="T59"/>
  <c r="T79"/>
  <c r="T80"/>
  <c r="T37"/>
  <c r="T38"/>
  <c r="T51"/>
  <c r="T52"/>
  <c r="T100"/>
  <c r="T101"/>
  <c r="T114"/>
  <c r="T115"/>
  <c r="K113" i="17"/>
  <c r="K106"/>
  <c r="K99"/>
  <c r="K92"/>
  <c r="K85"/>
  <c r="K78"/>
  <c r="K71"/>
  <c r="K64"/>
  <c r="K57"/>
  <c r="K50"/>
  <c r="K43"/>
  <c r="K36"/>
  <c r="M64" i="4"/>
  <c r="K29" i="17"/>
  <c r="L13"/>
  <c r="L21" s="1"/>
  <c r="Y52" i="20"/>
  <c r="T126" i="27" l="1"/>
  <c r="T127"/>
  <c r="S122" i="26"/>
  <c r="S121"/>
  <c r="T124" i="27"/>
  <c r="T123"/>
  <c r="K122" i="17"/>
  <c r="K121"/>
  <c r="X12" i="16"/>
  <c r="X16"/>
  <c r="X22"/>
  <c r="X24"/>
  <c r="X13"/>
  <c r="X14"/>
  <c r="X15"/>
  <c r="Y10"/>
  <c r="Y21"/>
  <c r="Y26"/>
  <c r="Y18"/>
  <c r="T22" i="26"/>
  <c r="T25" s="1"/>
  <c r="T120" s="1"/>
  <c r="U25" i="27"/>
  <c r="U120" s="1"/>
  <c r="T68"/>
  <c r="T67"/>
  <c r="S51" i="26"/>
  <c r="S52"/>
  <c r="S73"/>
  <c r="S72"/>
  <c r="S100"/>
  <c r="S101"/>
  <c r="S86"/>
  <c r="S87"/>
  <c r="T61" i="27"/>
  <c r="T60"/>
  <c r="T110"/>
  <c r="T109"/>
  <c r="S108" i="26"/>
  <c r="S107"/>
  <c r="S115"/>
  <c r="S114"/>
  <c r="S31"/>
  <c r="S30"/>
  <c r="T103" i="27"/>
  <c r="T102"/>
  <c r="T116"/>
  <c r="T117"/>
  <c r="T53"/>
  <c r="T54"/>
  <c r="T89"/>
  <c r="T88"/>
  <c r="T95"/>
  <c r="T96"/>
  <c r="T33"/>
  <c r="T32"/>
  <c r="T74"/>
  <c r="T75"/>
  <c r="S38" i="26"/>
  <c r="S37"/>
  <c r="S66"/>
  <c r="S65"/>
  <c r="S45"/>
  <c r="S44"/>
  <c r="V16" i="27"/>
  <c r="V18" s="1"/>
  <c r="V19" s="1"/>
  <c r="V21"/>
  <c r="T39"/>
  <c r="T40"/>
  <c r="T82"/>
  <c r="T81"/>
  <c r="T47"/>
  <c r="T46"/>
  <c r="S59" i="26"/>
  <c r="S58"/>
  <c r="S93"/>
  <c r="S94"/>
  <c r="S80"/>
  <c r="S79"/>
  <c r="K45" i="17"/>
  <c r="K44"/>
  <c r="K47" s="1"/>
  <c r="K72"/>
  <c r="K73"/>
  <c r="K101"/>
  <c r="K100"/>
  <c r="K51"/>
  <c r="K52"/>
  <c r="K80"/>
  <c r="K79"/>
  <c r="K108"/>
  <c r="K107"/>
  <c r="K59"/>
  <c r="K58"/>
  <c r="K87"/>
  <c r="K86"/>
  <c r="K115"/>
  <c r="K114"/>
  <c r="K37"/>
  <c r="K40" s="1"/>
  <c r="K38"/>
  <c r="K65"/>
  <c r="K66"/>
  <c r="K94"/>
  <c r="K93"/>
  <c r="L16"/>
  <c r="N57" i="4"/>
  <c r="Z52" i="20"/>
  <c r="S126" i="26" l="1"/>
  <c r="S127"/>
  <c r="T128" i="27"/>
  <c r="T129"/>
  <c r="S123" i="26"/>
  <c r="S124"/>
  <c r="U85" i="27"/>
  <c r="U86" s="1"/>
  <c r="K124" i="17"/>
  <c r="K123"/>
  <c r="Z10" i="16"/>
  <c r="Z21"/>
  <c r="Z18"/>
  <c r="Z26"/>
  <c r="Y24"/>
  <c r="Y22"/>
  <c r="Y15"/>
  <c r="Y12"/>
  <c r="Y16"/>
  <c r="Y13"/>
  <c r="Y14"/>
  <c r="U13" i="26"/>
  <c r="U21" s="1"/>
  <c r="U71" i="27"/>
  <c r="U73" s="1"/>
  <c r="L18" i="17"/>
  <c r="L19" s="1"/>
  <c r="L22" s="1"/>
  <c r="U36" i="27"/>
  <c r="U38" s="1"/>
  <c r="U99"/>
  <c r="U100" s="1"/>
  <c r="U92"/>
  <c r="U93" s="1"/>
  <c r="U29"/>
  <c r="U30" s="1"/>
  <c r="U50"/>
  <c r="U51" s="1"/>
  <c r="U106"/>
  <c r="U107" s="1"/>
  <c r="U113"/>
  <c r="U78"/>
  <c r="U79" s="1"/>
  <c r="U57"/>
  <c r="U58" s="1"/>
  <c r="U43"/>
  <c r="U44" s="1"/>
  <c r="U64"/>
  <c r="U66" s="1"/>
  <c r="T113" i="26"/>
  <c r="T64"/>
  <c r="T71"/>
  <c r="T36"/>
  <c r="T106"/>
  <c r="T57"/>
  <c r="T50"/>
  <c r="T99"/>
  <c r="T85"/>
  <c r="T43"/>
  <c r="T92"/>
  <c r="T78"/>
  <c r="T29"/>
  <c r="S67"/>
  <c r="S68"/>
  <c r="U72" i="27"/>
  <c r="S33" i="26"/>
  <c r="S32"/>
  <c r="S110"/>
  <c r="S109"/>
  <c r="S82"/>
  <c r="S81"/>
  <c r="S61"/>
  <c r="S60"/>
  <c r="V22" i="27"/>
  <c r="S103" i="26"/>
  <c r="S102"/>
  <c r="S53"/>
  <c r="S54"/>
  <c r="S95"/>
  <c r="S96"/>
  <c r="S46"/>
  <c r="S47"/>
  <c r="S40"/>
  <c r="S39"/>
  <c r="S116"/>
  <c r="S117"/>
  <c r="S74"/>
  <c r="S75"/>
  <c r="S88"/>
  <c r="S89"/>
  <c r="K117" i="17"/>
  <c r="K116"/>
  <c r="K110"/>
  <c r="K109"/>
  <c r="K103"/>
  <c r="K102"/>
  <c r="K96"/>
  <c r="K95"/>
  <c r="K89"/>
  <c r="K88"/>
  <c r="K82"/>
  <c r="K81"/>
  <c r="K75"/>
  <c r="K74"/>
  <c r="K68"/>
  <c r="K67"/>
  <c r="K61"/>
  <c r="K60"/>
  <c r="K54"/>
  <c r="K53"/>
  <c r="K46"/>
  <c r="K39"/>
  <c r="AA52" i="20"/>
  <c r="S129" i="26" l="1"/>
  <c r="S128"/>
  <c r="U87" i="27"/>
  <c r="U88" s="1"/>
  <c r="U121"/>
  <c r="U122"/>
  <c r="T122" i="26"/>
  <c r="T121"/>
  <c r="U114" i="27"/>
  <c r="U117" s="1"/>
  <c r="U16" i="26"/>
  <c r="U18" s="1"/>
  <c r="U19" s="1"/>
  <c r="U22" s="1"/>
  <c r="U25" s="1"/>
  <c r="U120" s="1"/>
  <c r="AA10" i="16"/>
  <c r="AA21"/>
  <c r="AA26"/>
  <c r="AA18"/>
  <c r="Z22"/>
  <c r="Z15"/>
  <c r="Z14"/>
  <c r="Z16"/>
  <c r="Z12"/>
  <c r="Z24"/>
  <c r="Z13"/>
  <c r="U37" i="27"/>
  <c r="U40" s="1"/>
  <c r="U45"/>
  <c r="U46" s="1"/>
  <c r="U94"/>
  <c r="U95" s="1"/>
  <c r="U52"/>
  <c r="U53" s="1"/>
  <c r="U101"/>
  <c r="U102" s="1"/>
  <c r="U31"/>
  <c r="U80"/>
  <c r="U81" s="1"/>
  <c r="U115"/>
  <c r="U116" s="1"/>
  <c r="U65"/>
  <c r="U59"/>
  <c r="U60" s="1"/>
  <c r="U108"/>
  <c r="U109" s="1"/>
  <c r="U54"/>
  <c r="U33"/>
  <c r="U96"/>
  <c r="T101" i="26"/>
  <c r="T100"/>
  <c r="T38"/>
  <c r="T37"/>
  <c r="U61" i="27"/>
  <c r="T94" i="26"/>
  <c r="T93"/>
  <c r="T51"/>
  <c r="T52"/>
  <c r="T72"/>
  <c r="T73"/>
  <c r="T80"/>
  <c r="T79"/>
  <c r="U82" i="27"/>
  <c r="U110"/>
  <c r="U75"/>
  <c r="U74"/>
  <c r="T44" i="26"/>
  <c r="T45"/>
  <c r="T58"/>
  <c r="T59"/>
  <c r="T65"/>
  <c r="T66"/>
  <c r="U103" i="27"/>
  <c r="U89"/>
  <c r="U47"/>
  <c r="W13"/>
  <c r="V25"/>
  <c r="V120" s="1"/>
  <c r="T31" i="26"/>
  <c r="T30"/>
  <c r="T126" s="1"/>
  <c r="T87"/>
  <c r="T86"/>
  <c r="T107"/>
  <c r="T108"/>
  <c r="T114"/>
  <c r="T115"/>
  <c r="M13" i="17"/>
  <c r="M21" s="1"/>
  <c r="L25"/>
  <c r="L120" s="1"/>
  <c r="AB52" i="20"/>
  <c r="T127" i="26" l="1"/>
  <c r="U32" i="27"/>
  <c r="U127"/>
  <c r="U126"/>
  <c r="T124" i="26"/>
  <c r="T123"/>
  <c r="U124" i="27"/>
  <c r="U123"/>
  <c r="U39"/>
  <c r="AB10" i="16"/>
  <c r="AB26"/>
  <c r="AB18"/>
  <c r="AB21"/>
  <c r="AA24"/>
  <c r="AA13"/>
  <c r="AA14"/>
  <c r="AA15"/>
  <c r="AA16"/>
  <c r="AA22"/>
  <c r="AA12"/>
  <c r="V13" i="26"/>
  <c r="V21" s="1"/>
  <c r="U67" i="27"/>
  <c r="U68"/>
  <c r="U129" s="1"/>
  <c r="T89" i="26"/>
  <c r="T88"/>
  <c r="V113" i="27"/>
  <c r="V92"/>
  <c r="V57"/>
  <c r="V50"/>
  <c r="V99"/>
  <c r="V29"/>
  <c r="V85"/>
  <c r="V43"/>
  <c r="V106"/>
  <c r="V78"/>
  <c r="V36"/>
  <c r="V71"/>
  <c r="V64"/>
  <c r="T61" i="26"/>
  <c r="T60"/>
  <c r="T116"/>
  <c r="T117"/>
  <c r="T32"/>
  <c r="T33"/>
  <c r="T67"/>
  <c r="T68"/>
  <c r="T46"/>
  <c r="T47"/>
  <c r="T74"/>
  <c r="T75"/>
  <c r="T102"/>
  <c r="T103"/>
  <c r="T54"/>
  <c r="T53"/>
  <c r="T39"/>
  <c r="T40"/>
  <c r="W21" i="27"/>
  <c r="W16"/>
  <c r="W18" s="1"/>
  <c r="W19" s="1"/>
  <c r="T95" i="26"/>
  <c r="T96"/>
  <c r="T109"/>
  <c r="T110"/>
  <c r="U106"/>
  <c r="U99"/>
  <c r="U57"/>
  <c r="U50"/>
  <c r="U113"/>
  <c r="U71"/>
  <c r="U43"/>
  <c r="U92"/>
  <c r="U78"/>
  <c r="U36"/>
  <c r="U64"/>
  <c r="U85"/>
  <c r="U29"/>
  <c r="T82"/>
  <c r="T81"/>
  <c r="L113" i="17"/>
  <c r="L106"/>
  <c r="L99"/>
  <c r="L92"/>
  <c r="L85"/>
  <c r="L78"/>
  <c r="L71"/>
  <c r="L64"/>
  <c r="L57"/>
  <c r="L50"/>
  <c r="L43"/>
  <c r="L36"/>
  <c r="M16"/>
  <c r="M18" s="1"/>
  <c r="L29"/>
  <c r="AC52" i="20"/>
  <c r="T128" i="26" l="1"/>
  <c r="T129"/>
  <c r="U128" i="27"/>
  <c r="V122"/>
  <c r="V121"/>
  <c r="U122" i="26"/>
  <c r="U121"/>
  <c r="L122" i="17"/>
  <c r="L121"/>
  <c r="AC10" i="16"/>
  <c r="AC26"/>
  <c r="AC21"/>
  <c r="AC18"/>
  <c r="AB13"/>
  <c r="AB14"/>
  <c r="AB22"/>
  <c r="AB15"/>
  <c r="AB16"/>
  <c r="AB24"/>
  <c r="AB12"/>
  <c r="V16" i="26"/>
  <c r="V18" s="1"/>
  <c r="V19" s="1"/>
  <c r="V22" s="1"/>
  <c r="W22" i="27"/>
  <c r="W25" s="1"/>
  <c r="W120" s="1"/>
  <c r="V31"/>
  <c r="V30"/>
  <c r="V65"/>
  <c r="V66"/>
  <c r="V101"/>
  <c r="V100"/>
  <c r="U37" i="26"/>
  <c r="U38"/>
  <c r="U72"/>
  <c r="U73"/>
  <c r="U100"/>
  <c r="U101"/>
  <c r="V72" i="27"/>
  <c r="V73"/>
  <c r="V44"/>
  <c r="V45"/>
  <c r="V52"/>
  <c r="V51"/>
  <c r="U87" i="26"/>
  <c r="U86"/>
  <c r="U94"/>
  <c r="U93"/>
  <c r="U51"/>
  <c r="U52"/>
  <c r="V79" i="27"/>
  <c r="V80"/>
  <c r="V93"/>
  <c r="V94"/>
  <c r="U66" i="26"/>
  <c r="U65"/>
  <c r="U44"/>
  <c r="U45"/>
  <c r="U58"/>
  <c r="U59"/>
  <c r="V107" i="27"/>
  <c r="V108"/>
  <c r="V115"/>
  <c r="V114"/>
  <c r="U31" i="26"/>
  <c r="U30"/>
  <c r="U80"/>
  <c r="U79"/>
  <c r="U114"/>
  <c r="U115"/>
  <c r="U107"/>
  <c r="U108"/>
  <c r="V38" i="27"/>
  <c r="V37"/>
  <c r="V86"/>
  <c r="V87"/>
  <c r="V58"/>
  <c r="V59"/>
  <c r="L52" i="17"/>
  <c r="L51"/>
  <c r="L80"/>
  <c r="L79"/>
  <c r="L108"/>
  <c r="L107"/>
  <c r="L59"/>
  <c r="L58"/>
  <c r="L86"/>
  <c r="L87"/>
  <c r="L115"/>
  <c r="L114"/>
  <c r="L37"/>
  <c r="L40" s="1"/>
  <c r="L38"/>
  <c r="L65"/>
  <c r="L66"/>
  <c r="L93"/>
  <c r="L94"/>
  <c r="L45"/>
  <c r="L44"/>
  <c r="L47" s="1"/>
  <c r="L72"/>
  <c r="L73"/>
  <c r="L101"/>
  <c r="L100"/>
  <c r="M19"/>
  <c r="M22" s="1"/>
  <c r="AD52" i="20"/>
  <c r="U127" i="26" l="1"/>
  <c r="U126"/>
  <c r="X13" i="27"/>
  <c r="V126"/>
  <c r="V127"/>
  <c r="U124" i="26"/>
  <c r="U123"/>
  <c r="V124" i="27"/>
  <c r="V123"/>
  <c r="L124" i="17"/>
  <c r="L123"/>
  <c r="AD10" i="16"/>
  <c r="AD26"/>
  <c r="AD21"/>
  <c r="AD18"/>
  <c r="AC16"/>
  <c r="AC15"/>
  <c r="AC22"/>
  <c r="AC13"/>
  <c r="AC24"/>
  <c r="AC12"/>
  <c r="AC14"/>
  <c r="U47" i="26"/>
  <c r="U46"/>
  <c r="U54"/>
  <c r="U53"/>
  <c r="V46" i="27"/>
  <c r="V47"/>
  <c r="U68" i="26"/>
  <c r="U67"/>
  <c r="U96"/>
  <c r="U95"/>
  <c r="U40"/>
  <c r="U39"/>
  <c r="V68" i="27"/>
  <c r="V67"/>
  <c r="V89"/>
  <c r="V88"/>
  <c r="W13" i="26"/>
  <c r="V25"/>
  <c r="V120" s="1"/>
  <c r="U116"/>
  <c r="U117"/>
  <c r="V110" i="27"/>
  <c r="V109"/>
  <c r="U61" i="26"/>
  <c r="U60"/>
  <c r="V82" i="27"/>
  <c r="V81"/>
  <c r="V74"/>
  <c r="V75"/>
  <c r="V102"/>
  <c r="V103"/>
  <c r="V33"/>
  <c r="V32"/>
  <c r="V60"/>
  <c r="V61"/>
  <c r="U109" i="26"/>
  <c r="U110"/>
  <c r="X21" i="27"/>
  <c r="X16"/>
  <c r="X18" s="1"/>
  <c r="X19" s="1"/>
  <c r="V96"/>
  <c r="V95"/>
  <c r="U33" i="26"/>
  <c r="U32"/>
  <c r="V53" i="27"/>
  <c r="V54"/>
  <c r="U102" i="26"/>
  <c r="U103"/>
  <c r="V39" i="27"/>
  <c r="V40"/>
  <c r="U81" i="26"/>
  <c r="U82"/>
  <c r="V117" i="27"/>
  <c r="V116"/>
  <c r="W57"/>
  <c r="W113"/>
  <c r="W92"/>
  <c r="W50"/>
  <c r="W36"/>
  <c r="W99"/>
  <c r="W29"/>
  <c r="W85"/>
  <c r="W78"/>
  <c r="W43"/>
  <c r="W106"/>
  <c r="W64"/>
  <c r="W71"/>
  <c r="U89" i="26"/>
  <c r="U88"/>
  <c r="U75"/>
  <c r="U74"/>
  <c r="L117" i="17"/>
  <c r="L116"/>
  <c r="L110"/>
  <c r="L109"/>
  <c r="L103"/>
  <c r="L102"/>
  <c r="L96"/>
  <c r="L95"/>
  <c r="L89"/>
  <c r="L88"/>
  <c r="L82"/>
  <c r="L81"/>
  <c r="L75"/>
  <c r="L74"/>
  <c r="L68"/>
  <c r="L67"/>
  <c r="L61"/>
  <c r="L60"/>
  <c r="L46"/>
  <c r="L54"/>
  <c r="L53"/>
  <c r="L39"/>
  <c r="M25"/>
  <c r="M120" s="1"/>
  <c r="N13"/>
  <c r="N21" s="1"/>
  <c r="AE52" i="20"/>
  <c r="U129" i="26" l="1"/>
  <c r="U128"/>
  <c r="V128" i="27"/>
  <c r="V129"/>
  <c r="W121"/>
  <c r="W122"/>
  <c r="AE10" i="16"/>
  <c r="AE21"/>
  <c r="AE26"/>
  <c r="AE18"/>
  <c r="H57"/>
  <c r="AD22"/>
  <c r="AD12"/>
  <c r="AD15"/>
  <c r="AD24"/>
  <c r="AD14"/>
  <c r="AD16"/>
  <c r="AD13"/>
  <c r="X22" i="27"/>
  <c r="X25" s="1"/>
  <c r="X120" s="1"/>
  <c r="W72"/>
  <c r="W73"/>
  <c r="W80"/>
  <c r="W79"/>
  <c r="W38"/>
  <c r="W37"/>
  <c r="W58"/>
  <c r="W59"/>
  <c r="W65"/>
  <c r="W66"/>
  <c r="W87"/>
  <c r="W86"/>
  <c r="W52"/>
  <c r="W51"/>
  <c r="W107"/>
  <c r="W108"/>
  <c r="W30"/>
  <c r="W31"/>
  <c r="W93"/>
  <c r="W94"/>
  <c r="V99" i="26"/>
  <c r="V71"/>
  <c r="V43"/>
  <c r="V113"/>
  <c r="V50"/>
  <c r="V78"/>
  <c r="V92"/>
  <c r="V36"/>
  <c r="V57"/>
  <c r="V85"/>
  <c r="V64"/>
  <c r="V106"/>
  <c r="V29"/>
  <c r="W45" i="27"/>
  <c r="W44"/>
  <c r="W101"/>
  <c r="W100"/>
  <c r="W115"/>
  <c r="W114"/>
  <c r="W21" i="26"/>
  <c r="W16"/>
  <c r="W18" s="1"/>
  <c r="W19" s="1"/>
  <c r="H11" i="4"/>
  <c r="H18" s="1"/>
  <c r="H24"/>
  <c r="H28" s="1"/>
  <c r="M113" i="17"/>
  <c r="M106"/>
  <c r="M92"/>
  <c r="M85"/>
  <c r="M78"/>
  <c r="M99"/>
  <c r="M71"/>
  <c r="M64"/>
  <c r="M57"/>
  <c r="M50"/>
  <c r="M43"/>
  <c r="M36"/>
  <c r="N16"/>
  <c r="N18" s="1"/>
  <c r="M29"/>
  <c r="AF52" i="20"/>
  <c r="W126" i="27" l="1"/>
  <c r="W127"/>
  <c r="W124"/>
  <c r="W123"/>
  <c r="V122" i="26"/>
  <c r="V121"/>
  <c r="M121" i="17"/>
  <c r="M122"/>
  <c r="Y13" i="27"/>
  <c r="Y16" s="1"/>
  <c r="Y18" s="1"/>
  <c r="Y19" s="1"/>
  <c r="AF10" i="16"/>
  <c r="AF18"/>
  <c r="AF21"/>
  <c r="AF26"/>
  <c r="H31" i="4"/>
  <c r="H32" s="1"/>
  <c r="H33"/>
  <c r="AE16" i="16"/>
  <c r="AE22"/>
  <c r="AE13"/>
  <c r="AE12"/>
  <c r="AE14"/>
  <c r="AE15"/>
  <c r="AE24"/>
  <c r="W22" i="26"/>
  <c r="W25" s="1"/>
  <c r="W120" s="1"/>
  <c r="V30"/>
  <c r="V31"/>
  <c r="V52"/>
  <c r="V51"/>
  <c r="W32" i="27"/>
  <c r="W33"/>
  <c r="W67"/>
  <c r="W68"/>
  <c r="W82"/>
  <c r="W81"/>
  <c r="X13" i="26"/>
  <c r="W117" i="27"/>
  <c r="W116"/>
  <c r="W47"/>
  <c r="W46"/>
  <c r="V66" i="26"/>
  <c r="V65"/>
  <c r="V94"/>
  <c r="V93"/>
  <c r="V45"/>
  <c r="V44"/>
  <c r="W96" i="27"/>
  <c r="W95"/>
  <c r="W109"/>
  <c r="W110"/>
  <c r="X113"/>
  <c r="X57"/>
  <c r="X71"/>
  <c r="X29"/>
  <c r="X106"/>
  <c r="X85"/>
  <c r="X36"/>
  <c r="X99"/>
  <c r="X78"/>
  <c r="X64"/>
  <c r="X92"/>
  <c r="X50"/>
  <c r="X43"/>
  <c r="W40"/>
  <c r="W39"/>
  <c r="W103"/>
  <c r="W102"/>
  <c r="V59" i="26"/>
  <c r="V58"/>
  <c r="V100"/>
  <c r="V101"/>
  <c r="V108"/>
  <c r="V107"/>
  <c r="V38"/>
  <c r="V37"/>
  <c r="V115"/>
  <c r="V114"/>
  <c r="W88" i="27"/>
  <c r="W89"/>
  <c r="W61"/>
  <c r="W60"/>
  <c r="V86" i="26"/>
  <c r="V87"/>
  <c r="V80"/>
  <c r="V79"/>
  <c r="V73"/>
  <c r="V72"/>
  <c r="W54" i="27"/>
  <c r="W53"/>
  <c r="W74"/>
  <c r="W75"/>
  <c r="M58" i="17"/>
  <c r="M59"/>
  <c r="M80"/>
  <c r="M79"/>
  <c r="M114"/>
  <c r="M115"/>
  <c r="M37"/>
  <c r="M40" s="1"/>
  <c r="M38"/>
  <c r="M66"/>
  <c r="M65"/>
  <c r="M87"/>
  <c r="M86"/>
  <c r="M45"/>
  <c r="M44"/>
  <c r="M47" s="1"/>
  <c r="M73"/>
  <c r="M72"/>
  <c r="M94"/>
  <c r="M93"/>
  <c r="M52"/>
  <c r="M51"/>
  <c r="M100"/>
  <c r="M101"/>
  <c r="M107"/>
  <c r="M108"/>
  <c r="H48" i="4"/>
  <c r="H68"/>
  <c r="H58"/>
  <c r="H47"/>
  <c r="N19" i="17"/>
  <c r="N22" s="1"/>
  <c r="AG52" i="20"/>
  <c r="V127" i="26" l="1"/>
  <c r="V126"/>
  <c r="W128" i="27"/>
  <c r="W129"/>
  <c r="X122"/>
  <c r="X121"/>
  <c r="V124" i="26"/>
  <c r="V123"/>
  <c r="M124" i="17"/>
  <c r="M123"/>
  <c r="Y21" i="27"/>
  <c r="Y22" s="1"/>
  <c r="Z13" s="1"/>
  <c r="AG10" i="16"/>
  <c r="AG26"/>
  <c r="AG21"/>
  <c r="AG18"/>
  <c r="AF24"/>
  <c r="AF16"/>
  <c r="AF14"/>
  <c r="AF15"/>
  <c r="AF13"/>
  <c r="AF22"/>
  <c r="AF12"/>
  <c r="X80" i="27"/>
  <c r="X79"/>
  <c r="V89" i="26"/>
  <c r="V88"/>
  <c r="V103"/>
  <c r="V102"/>
  <c r="X51" i="27"/>
  <c r="X52"/>
  <c r="X100"/>
  <c r="X101"/>
  <c r="X31"/>
  <c r="X30"/>
  <c r="V46" i="26"/>
  <c r="V47"/>
  <c r="V68"/>
  <c r="V67"/>
  <c r="X115" i="27"/>
  <c r="X114"/>
  <c r="V53" i="26"/>
  <c r="V54"/>
  <c r="V82"/>
  <c r="V81"/>
  <c r="V116"/>
  <c r="V117"/>
  <c r="V110"/>
  <c r="V109"/>
  <c r="V61"/>
  <c r="V60"/>
  <c r="X93" i="27"/>
  <c r="X94"/>
  <c r="X37"/>
  <c r="X38"/>
  <c r="X72"/>
  <c r="X73"/>
  <c r="V74" i="26"/>
  <c r="V75"/>
  <c r="V40"/>
  <c r="V39"/>
  <c r="X45" i="27"/>
  <c r="X44"/>
  <c r="X107"/>
  <c r="X108"/>
  <c r="X16" i="26"/>
  <c r="X18" s="1"/>
  <c r="X19" s="1"/>
  <c r="X21"/>
  <c r="X65" i="27"/>
  <c r="X66"/>
  <c r="X86"/>
  <c r="X87"/>
  <c r="X58"/>
  <c r="X59"/>
  <c r="V96" i="26"/>
  <c r="V95"/>
  <c r="W106"/>
  <c r="W57"/>
  <c r="W29"/>
  <c r="W71"/>
  <c r="W50"/>
  <c r="W43"/>
  <c r="W113"/>
  <c r="W92"/>
  <c r="W99"/>
  <c r="W78"/>
  <c r="W85"/>
  <c r="W64"/>
  <c r="W36"/>
  <c r="V33"/>
  <c r="V32"/>
  <c r="V128" s="1"/>
  <c r="N58" i="4"/>
  <c r="H60"/>
  <c r="H62" s="1"/>
  <c r="H63"/>
  <c r="H70"/>
  <c r="H72" s="1"/>
  <c r="N68"/>
  <c r="H73"/>
  <c r="M117" i="17"/>
  <c r="M116"/>
  <c r="M110"/>
  <c r="M109"/>
  <c r="M103"/>
  <c r="M102"/>
  <c r="M96"/>
  <c r="M95"/>
  <c r="M89"/>
  <c r="M88"/>
  <c r="M82"/>
  <c r="M81"/>
  <c r="M75"/>
  <c r="M74"/>
  <c r="M68"/>
  <c r="M67"/>
  <c r="M61"/>
  <c r="M60"/>
  <c r="M54"/>
  <c r="M53"/>
  <c r="M46"/>
  <c r="M39"/>
  <c r="AH52" i="20"/>
  <c r="V129" i="26" l="1"/>
  <c r="X127" i="27"/>
  <c r="X126"/>
  <c r="X124"/>
  <c r="X123"/>
  <c r="W121" i="26"/>
  <c r="W122"/>
  <c r="AH10" i="16"/>
  <c r="AH21"/>
  <c r="AH18"/>
  <c r="AH26"/>
  <c r="AG13"/>
  <c r="AG15"/>
  <c r="AG16"/>
  <c r="AG14"/>
  <c r="AG24"/>
  <c r="AG12"/>
  <c r="AG22"/>
  <c r="Y25" i="27"/>
  <c r="Y120" s="1"/>
  <c r="X22" i="26"/>
  <c r="Y13" s="1"/>
  <c r="W86"/>
  <c r="W87"/>
  <c r="W31"/>
  <c r="W30"/>
  <c r="X75" i="27"/>
  <c r="X74"/>
  <c r="X53"/>
  <c r="X54"/>
  <c r="W38" i="26"/>
  <c r="W37"/>
  <c r="W100"/>
  <c r="W101"/>
  <c r="W51"/>
  <c r="W52"/>
  <c r="W107"/>
  <c r="W108"/>
  <c r="X61" i="27"/>
  <c r="X60"/>
  <c r="X68"/>
  <c r="X67"/>
  <c r="X109"/>
  <c r="X110"/>
  <c r="X40"/>
  <c r="X39"/>
  <c r="Z21"/>
  <c r="Z16"/>
  <c r="Z18" s="1"/>
  <c r="Z19" s="1"/>
  <c r="X81"/>
  <c r="X82"/>
  <c r="W114" i="26"/>
  <c r="W115"/>
  <c r="X89" i="27"/>
  <c r="X88"/>
  <c r="X95"/>
  <c r="X96"/>
  <c r="X33"/>
  <c r="X32"/>
  <c r="W80" i="26"/>
  <c r="W79"/>
  <c r="W44"/>
  <c r="W45"/>
  <c r="W58"/>
  <c r="W59"/>
  <c r="W65"/>
  <c r="W66"/>
  <c r="W93"/>
  <c r="W94"/>
  <c r="W72"/>
  <c r="W73"/>
  <c r="X47" i="27"/>
  <c r="X46"/>
  <c r="X117"/>
  <c r="X116"/>
  <c r="X103"/>
  <c r="X102"/>
  <c r="H64" i="4"/>
  <c r="I57" s="1"/>
  <c r="H74"/>
  <c r="I67" s="1"/>
  <c r="N60"/>
  <c r="N62" s="1"/>
  <c r="N63"/>
  <c r="N70"/>
  <c r="N72" s="1"/>
  <c r="N73"/>
  <c r="O13" i="17"/>
  <c r="O21" s="1"/>
  <c r="N25"/>
  <c r="N120" s="1"/>
  <c r="AI52" i="20"/>
  <c r="W127" i="26" l="1"/>
  <c r="W126"/>
  <c r="X128" i="27"/>
  <c r="X129"/>
  <c r="W124" i="26"/>
  <c r="W123"/>
  <c r="Y29" i="27"/>
  <c r="Y30" s="1"/>
  <c r="Y113"/>
  <c r="Y43"/>
  <c r="Y44" s="1"/>
  <c r="Y36"/>
  <c r="Y38" s="1"/>
  <c r="Y78"/>
  <c r="Y80" s="1"/>
  <c r="Y71"/>
  <c r="Y72" s="1"/>
  <c r="Y99"/>
  <c r="Y100" s="1"/>
  <c r="Y57"/>
  <c r="Y58" s="1"/>
  <c r="Y64"/>
  <c r="Y65" s="1"/>
  <c r="Y106"/>
  <c r="Y107" s="1"/>
  <c r="Y85"/>
  <c r="Y86" s="1"/>
  <c r="AI10" i="16"/>
  <c r="AI21"/>
  <c r="AI26"/>
  <c r="AI18"/>
  <c r="AH13"/>
  <c r="AH15"/>
  <c r="AH24"/>
  <c r="AH16"/>
  <c r="AH14"/>
  <c r="AH22"/>
  <c r="AH12"/>
  <c r="Y92" i="27"/>
  <c r="Y93" s="1"/>
  <c r="Y50"/>
  <c r="Y52" s="1"/>
  <c r="Z22"/>
  <c r="Z25" s="1"/>
  <c r="Z120" s="1"/>
  <c r="X25" i="26"/>
  <c r="X120" s="1"/>
  <c r="W46"/>
  <c r="W47"/>
  <c r="W60"/>
  <c r="W61"/>
  <c r="W39"/>
  <c r="W40"/>
  <c r="W33"/>
  <c r="W32"/>
  <c r="W96"/>
  <c r="W95"/>
  <c r="W82"/>
  <c r="W81"/>
  <c r="W110"/>
  <c r="W109"/>
  <c r="W103"/>
  <c r="W102"/>
  <c r="W75"/>
  <c r="W74"/>
  <c r="W68"/>
  <c r="W67"/>
  <c r="W116"/>
  <c r="W117"/>
  <c r="W54"/>
  <c r="W53"/>
  <c r="Y16"/>
  <c r="Y18" s="1"/>
  <c r="Y19" s="1"/>
  <c r="Y21"/>
  <c r="W89"/>
  <c r="W88"/>
  <c r="N64" i="4"/>
  <c r="O57" s="1"/>
  <c r="N74"/>
  <c r="O67" s="1"/>
  <c r="N106" i="17"/>
  <c r="N113"/>
  <c r="N99"/>
  <c r="N92"/>
  <c r="N85"/>
  <c r="N78"/>
  <c r="N71"/>
  <c r="N57"/>
  <c r="N50"/>
  <c r="N43"/>
  <c r="N36"/>
  <c r="N64"/>
  <c r="O16"/>
  <c r="O18" s="1"/>
  <c r="N29"/>
  <c r="AJ52" i="20"/>
  <c r="W129" i="26" l="1"/>
  <c r="W128"/>
  <c r="Y31" i="27"/>
  <c r="Y122"/>
  <c r="Y121"/>
  <c r="Y115"/>
  <c r="X113" i="26"/>
  <c r="X115" s="1"/>
  <c r="N121" i="17"/>
  <c r="N122"/>
  <c r="Y114" i="27"/>
  <c r="Y101"/>
  <c r="Y102" s="1"/>
  <c r="Y59"/>
  <c r="Y60" s="1"/>
  <c r="Y37"/>
  <c r="Y39" s="1"/>
  <c r="Y87"/>
  <c r="Y88" s="1"/>
  <c r="Y45"/>
  <c r="Y46" s="1"/>
  <c r="Y79"/>
  <c r="Y82" s="1"/>
  <c r="Y51"/>
  <c r="Y54" s="1"/>
  <c r="Y94"/>
  <c r="Y95" s="1"/>
  <c r="Y66"/>
  <c r="Y108"/>
  <c r="Y109" s="1"/>
  <c r="Y73"/>
  <c r="Y74" s="1"/>
  <c r="AJ10" i="16"/>
  <c r="AJ26"/>
  <c r="AJ21"/>
  <c r="AJ18"/>
  <c r="AI16"/>
  <c r="AI14"/>
  <c r="AI15"/>
  <c r="AI24"/>
  <c r="AI12"/>
  <c r="AI22"/>
  <c r="AI13"/>
  <c r="AA13" i="27"/>
  <c r="AA21" s="1"/>
  <c r="X50" i="26"/>
  <c r="X51" s="1"/>
  <c r="X71"/>
  <c r="X73" s="1"/>
  <c r="X99"/>
  <c r="X101" s="1"/>
  <c r="X36"/>
  <c r="X37" s="1"/>
  <c r="X92"/>
  <c r="X93" s="1"/>
  <c r="X106"/>
  <c r="X107" s="1"/>
  <c r="X64"/>
  <c r="X65" s="1"/>
  <c r="X29"/>
  <c r="X31" s="1"/>
  <c r="X78"/>
  <c r="X79" s="1"/>
  <c r="X85"/>
  <c r="X87" s="1"/>
  <c r="X43"/>
  <c r="X44" s="1"/>
  <c r="X57"/>
  <c r="X58" s="1"/>
  <c r="Y47" i="27"/>
  <c r="Y103"/>
  <c r="Y110"/>
  <c r="Y61"/>
  <c r="Y89"/>
  <c r="Y33"/>
  <c r="Y96"/>
  <c r="Y22" i="26"/>
  <c r="Z113" i="27"/>
  <c r="Z99"/>
  <c r="Z57"/>
  <c r="Z43"/>
  <c r="Z106"/>
  <c r="Z78"/>
  <c r="Z36"/>
  <c r="Z92"/>
  <c r="Z71"/>
  <c r="Z50"/>
  <c r="Z85"/>
  <c r="Z64"/>
  <c r="Z29"/>
  <c r="Y75"/>
  <c r="Y68"/>
  <c r="N66" i="17"/>
  <c r="N65"/>
  <c r="N59"/>
  <c r="N58"/>
  <c r="N73"/>
  <c r="N72"/>
  <c r="N45"/>
  <c r="N44"/>
  <c r="N47" s="1"/>
  <c r="N80"/>
  <c r="N79"/>
  <c r="N115"/>
  <c r="N114"/>
  <c r="N94"/>
  <c r="N93"/>
  <c r="N37"/>
  <c r="N40" s="1"/>
  <c r="N38"/>
  <c r="N101"/>
  <c r="N100"/>
  <c r="N52"/>
  <c r="N51"/>
  <c r="N87"/>
  <c r="N86"/>
  <c r="N108"/>
  <c r="N107"/>
  <c r="O19"/>
  <c r="O22" s="1"/>
  <c r="AK52" i="20"/>
  <c r="Y32" i="27" l="1"/>
  <c r="Y127"/>
  <c r="Y126"/>
  <c r="Y116"/>
  <c r="Z122"/>
  <c r="Z121"/>
  <c r="X121" i="26"/>
  <c r="X122"/>
  <c r="X114"/>
  <c r="X116" s="1"/>
  <c r="Y124" i="27"/>
  <c r="Y123"/>
  <c r="N124" i="17"/>
  <c r="N123"/>
  <c r="Y117" i="27"/>
  <c r="Y40"/>
  <c r="Y81"/>
  <c r="Y53"/>
  <c r="X72" i="26"/>
  <c r="X74" s="1"/>
  <c r="Y67" i="27"/>
  <c r="X52" i="26"/>
  <c r="X53" s="1"/>
  <c r="X38"/>
  <c r="X39" s="1"/>
  <c r="AK10" i="16"/>
  <c r="AK26"/>
  <c r="AK21"/>
  <c r="AK18"/>
  <c r="AJ24"/>
  <c r="AJ13"/>
  <c r="AJ12"/>
  <c r="AJ14"/>
  <c r="AJ22"/>
  <c r="AJ16"/>
  <c r="AJ15"/>
  <c r="X80" i="26"/>
  <c r="X81" s="1"/>
  <c r="X94"/>
  <c r="X95" s="1"/>
  <c r="X86"/>
  <c r="X88" s="1"/>
  <c r="X108"/>
  <c r="X109" s="1"/>
  <c r="AA16" i="27"/>
  <c r="AA18" s="1"/>
  <c r="AA19" s="1"/>
  <c r="AA22" s="1"/>
  <c r="AB13" s="1"/>
  <c r="X66" i="26"/>
  <c r="X67" s="1"/>
  <c r="X100"/>
  <c r="X102" s="1"/>
  <c r="X30"/>
  <c r="X126" s="1"/>
  <c r="X59"/>
  <c r="X60" s="1"/>
  <c r="X45"/>
  <c r="X46" s="1"/>
  <c r="X96"/>
  <c r="Z65" i="27"/>
  <c r="Z66"/>
  <c r="Z44"/>
  <c r="Z45"/>
  <c r="X82" i="26"/>
  <c r="Z86" i="27"/>
  <c r="Z87"/>
  <c r="Z37"/>
  <c r="Z38"/>
  <c r="Z58"/>
  <c r="Z59"/>
  <c r="X68" i="26"/>
  <c r="X54"/>
  <c r="Z30" i="27"/>
  <c r="Z31"/>
  <c r="Z72"/>
  <c r="Z73"/>
  <c r="Z107"/>
  <c r="Z108"/>
  <c r="Z115"/>
  <c r="Z114"/>
  <c r="Z93"/>
  <c r="Z94"/>
  <c r="X61" i="26"/>
  <c r="Z51" i="27"/>
  <c r="Z52"/>
  <c r="Z79"/>
  <c r="Z80"/>
  <c r="Z101"/>
  <c r="Z100"/>
  <c r="Z13" i="26"/>
  <c r="Y25"/>
  <c r="Y120" s="1"/>
  <c r="X40"/>
  <c r="X110"/>
  <c r="X47"/>
  <c r="N117" i="17"/>
  <c r="N116"/>
  <c r="N110"/>
  <c r="N109"/>
  <c r="N103"/>
  <c r="N102"/>
  <c r="N96"/>
  <c r="N95"/>
  <c r="N89"/>
  <c r="N88"/>
  <c r="N82"/>
  <c r="N81"/>
  <c r="N75"/>
  <c r="N74"/>
  <c r="N68"/>
  <c r="N67"/>
  <c r="N61"/>
  <c r="N60"/>
  <c r="N54"/>
  <c r="N53"/>
  <c r="N46"/>
  <c r="N39"/>
  <c r="AL52" i="20"/>
  <c r="X127" i="26" l="1"/>
  <c r="Y129" i="27"/>
  <c r="Z127"/>
  <c r="Z126"/>
  <c r="Y128"/>
  <c r="X124" i="26"/>
  <c r="X123"/>
  <c r="X117"/>
  <c r="Z124" i="27"/>
  <c r="Z123"/>
  <c r="X75" i="26"/>
  <c r="X89"/>
  <c r="AL10" i="16"/>
  <c r="AL26"/>
  <c r="AL21"/>
  <c r="AL18"/>
  <c r="AK15"/>
  <c r="AK14"/>
  <c r="AK22"/>
  <c r="AK12"/>
  <c r="AK13"/>
  <c r="AK24"/>
  <c r="AK16"/>
  <c r="X103" i="26"/>
  <c r="X32"/>
  <c r="X128" s="1"/>
  <c r="X33"/>
  <c r="X129" s="1"/>
  <c r="AA25" i="27"/>
  <c r="AA120" s="1"/>
  <c r="Z53"/>
  <c r="Z54"/>
  <c r="Z110"/>
  <c r="Z109"/>
  <c r="Z68"/>
  <c r="Z67"/>
  <c r="Z116"/>
  <c r="Z117"/>
  <c r="Z21" i="26"/>
  <c r="Z16"/>
  <c r="Z18" s="1"/>
  <c r="Z19" s="1"/>
  <c r="Z103" i="27"/>
  <c r="Z102"/>
  <c r="Z33"/>
  <c r="Z32"/>
  <c r="Z39"/>
  <c r="Z40"/>
  <c r="Y113" i="26"/>
  <c r="Y57"/>
  <c r="Y43"/>
  <c r="Y50"/>
  <c r="Y92"/>
  <c r="Y71"/>
  <c r="Y36"/>
  <c r="Y29"/>
  <c r="Y78"/>
  <c r="Y106"/>
  <c r="Y85"/>
  <c r="Y64"/>
  <c r="Y99"/>
  <c r="Z82" i="27"/>
  <c r="Z81"/>
  <c r="Z96"/>
  <c r="Z95"/>
  <c r="Z75"/>
  <c r="Z74"/>
  <c r="AB21"/>
  <c r="AB16"/>
  <c r="AB18" s="1"/>
  <c r="AB19" s="1"/>
  <c r="Z61"/>
  <c r="Z60"/>
  <c r="Z89"/>
  <c r="Z88"/>
  <c r="Z46"/>
  <c r="Z47"/>
  <c r="O25" i="17"/>
  <c r="O120" s="1"/>
  <c r="P13"/>
  <c r="P21" s="1"/>
  <c r="AM52" i="20"/>
  <c r="Z128" i="27" l="1"/>
  <c r="Z129"/>
  <c r="Y121" i="26"/>
  <c r="Y122"/>
  <c r="AA78" i="27"/>
  <c r="AA79" s="1"/>
  <c r="AM10" i="16"/>
  <c r="AM18"/>
  <c r="AM26"/>
  <c r="AM21"/>
  <c r="AL24"/>
  <c r="AL15"/>
  <c r="AL14"/>
  <c r="AL16"/>
  <c r="AL12"/>
  <c r="AL13"/>
  <c r="AL22"/>
  <c r="AA43" i="27"/>
  <c r="AA44" s="1"/>
  <c r="AA64"/>
  <c r="AA66" s="1"/>
  <c r="AA99"/>
  <c r="AA101" s="1"/>
  <c r="AA29"/>
  <c r="AA31" s="1"/>
  <c r="AA92"/>
  <c r="AA93" s="1"/>
  <c r="AA50"/>
  <c r="AA51" s="1"/>
  <c r="AA113"/>
  <c r="AA85"/>
  <c r="AA86" s="1"/>
  <c r="AA57"/>
  <c r="AA58" s="1"/>
  <c r="AA36"/>
  <c r="AA37" s="1"/>
  <c r="AA71"/>
  <c r="AA72" s="1"/>
  <c r="AA106"/>
  <c r="AA108" s="1"/>
  <c r="Z22" i="26"/>
  <c r="Z25" s="1"/>
  <c r="Z120" s="1"/>
  <c r="Y65"/>
  <c r="Y66"/>
  <c r="Y31"/>
  <c r="Y30"/>
  <c r="Y51"/>
  <c r="Y52"/>
  <c r="Y86"/>
  <c r="Y87"/>
  <c r="Y37"/>
  <c r="Y38"/>
  <c r="Y44"/>
  <c r="Y45"/>
  <c r="Y101"/>
  <c r="Y100"/>
  <c r="Y80"/>
  <c r="Y79"/>
  <c r="Y94"/>
  <c r="Y93"/>
  <c r="Y114"/>
  <c r="Y115"/>
  <c r="AB22" i="27"/>
  <c r="Y107" i="26"/>
  <c r="Y108"/>
  <c r="Y72"/>
  <c r="Y73"/>
  <c r="Y58"/>
  <c r="Y59"/>
  <c r="O113" i="17"/>
  <c r="O106"/>
  <c r="O99"/>
  <c r="O92"/>
  <c r="O85"/>
  <c r="O78"/>
  <c r="O71"/>
  <c r="O64"/>
  <c r="O57"/>
  <c r="O50"/>
  <c r="O43"/>
  <c r="O36"/>
  <c r="P16"/>
  <c r="P18" s="1"/>
  <c r="AN52" i="20"/>
  <c r="O29" i="17"/>
  <c r="Y126" i="26" l="1"/>
  <c r="Y127"/>
  <c r="AA80" i="27"/>
  <c r="AA81" s="1"/>
  <c r="AA122"/>
  <c r="AA121"/>
  <c r="Y124" i="26"/>
  <c r="Y123"/>
  <c r="AA115" i="27"/>
  <c r="O122" i="17"/>
  <c r="O121"/>
  <c r="AA73" i="27"/>
  <c r="AA74" s="1"/>
  <c r="AA65"/>
  <c r="AA68" s="1"/>
  <c r="AA52"/>
  <c r="AA53" s="1"/>
  <c r="AA45"/>
  <c r="AA46" s="1"/>
  <c r="AA100"/>
  <c r="AA102" s="1"/>
  <c r="AA13" i="26"/>
  <c r="AA16" s="1"/>
  <c r="AA18" s="1"/>
  <c r="AA19" s="1"/>
  <c r="AA59" i="27"/>
  <c r="AA60" s="1"/>
  <c r="AA94"/>
  <c r="AA95" s="1"/>
  <c r="AN10" i="16"/>
  <c r="AN21"/>
  <c r="AN26"/>
  <c r="AN18"/>
  <c r="AM16"/>
  <c r="AM24"/>
  <c r="AM15"/>
  <c r="AM12"/>
  <c r="AM14"/>
  <c r="AM22"/>
  <c r="AM13"/>
  <c r="AA38" i="27"/>
  <c r="AA39" s="1"/>
  <c r="AA30"/>
  <c r="AA107"/>
  <c r="AA109" s="1"/>
  <c r="AA87"/>
  <c r="AA114"/>
  <c r="AA117" s="1"/>
  <c r="AA40"/>
  <c r="AA21" i="26"/>
  <c r="Y82"/>
  <c r="Y81"/>
  <c r="AA47" i="27"/>
  <c r="AA75"/>
  <c r="AA61"/>
  <c r="Y116" i="26"/>
  <c r="Y117"/>
  <c r="AA96" i="27"/>
  <c r="Y47" i="26"/>
  <c r="Y46"/>
  <c r="Y89"/>
  <c r="Y88"/>
  <c r="Y54"/>
  <c r="Y53"/>
  <c r="Y68"/>
  <c r="Y67"/>
  <c r="AA89" i="27"/>
  <c r="AC13"/>
  <c r="AB25"/>
  <c r="AB120" s="1"/>
  <c r="AA54"/>
  <c r="Y39" i="26"/>
  <c r="Y40"/>
  <c r="AA82" i="27"/>
  <c r="Y74" i="26"/>
  <c r="Y75"/>
  <c r="Y61"/>
  <c r="Y60"/>
  <c r="Y110"/>
  <c r="Y109"/>
  <c r="Z99"/>
  <c r="Z71"/>
  <c r="Z50"/>
  <c r="Z92"/>
  <c r="Z64"/>
  <c r="Z43"/>
  <c r="Z113"/>
  <c r="Z85"/>
  <c r="Z36"/>
  <c r="Z29"/>
  <c r="Z106"/>
  <c r="Z78"/>
  <c r="Z57"/>
  <c r="Y96"/>
  <c r="Y95"/>
  <c r="Y103"/>
  <c r="Y102"/>
  <c r="Y32"/>
  <c r="Y128" s="1"/>
  <c r="Y33"/>
  <c r="Y129" s="1"/>
  <c r="O58" i="17"/>
  <c r="O59"/>
  <c r="O87"/>
  <c r="O86"/>
  <c r="O37"/>
  <c r="O40" s="1"/>
  <c r="O38"/>
  <c r="O93"/>
  <c r="O94"/>
  <c r="O72"/>
  <c r="O73"/>
  <c r="O101"/>
  <c r="O100"/>
  <c r="O115"/>
  <c r="O114"/>
  <c r="O66"/>
  <c r="O65"/>
  <c r="O44"/>
  <c r="O47" s="1"/>
  <c r="O45"/>
  <c r="O52"/>
  <c r="O51"/>
  <c r="O79"/>
  <c r="O80"/>
  <c r="O108"/>
  <c r="O107"/>
  <c r="AO52" i="20"/>
  <c r="AA32" i="27" l="1"/>
  <c r="AA126"/>
  <c r="AA127"/>
  <c r="AA124"/>
  <c r="AA123"/>
  <c r="Z121" i="26"/>
  <c r="Z122"/>
  <c r="O124" i="17"/>
  <c r="O123"/>
  <c r="AA67" i="27"/>
  <c r="AA103"/>
  <c r="AA33"/>
  <c r="AO10" i="16"/>
  <c r="AO18"/>
  <c r="AO26"/>
  <c r="AO21"/>
  <c r="AN24"/>
  <c r="AN15"/>
  <c r="AN12"/>
  <c r="AN22"/>
  <c r="AN16"/>
  <c r="AN14"/>
  <c r="AN13"/>
  <c r="AA110" i="27"/>
  <c r="AA88"/>
  <c r="AA116"/>
  <c r="AA22" i="26"/>
  <c r="AB13" s="1"/>
  <c r="Z30"/>
  <c r="Z31"/>
  <c r="Z45"/>
  <c r="Z44"/>
  <c r="Z73"/>
  <c r="Z72"/>
  <c r="AC21" i="27"/>
  <c r="AC16"/>
  <c r="AC18" s="1"/>
  <c r="AC19" s="1"/>
  <c r="Z59" i="26"/>
  <c r="Z58"/>
  <c r="Z66"/>
  <c r="Z65"/>
  <c r="Z80"/>
  <c r="Z79"/>
  <c r="Z87"/>
  <c r="Z86"/>
  <c r="Z94"/>
  <c r="Z93"/>
  <c r="Z38"/>
  <c r="Z37"/>
  <c r="Z100"/>
  <c r="Z101"/>
  <c r="Z108"/>
  <c r="Z107"/>
  <c r="Z115"/>
  <c r="Z114"/>
  <c r="Z52"/>
  <c r="Z51"/>
  <c r="AB113" i="27"/>
  <c r="AB57"/>
  <c r="AB71"/>
  <c r="AB29"/>
  <c r="AB64"/>
  <c r="AB99"/>
  <c r="AB85"/>
  <c r="AB43"/>
  <c r="AB106"/>
  <c r="AB50"/>
  <c r="AB36"/>
  <c r="AB78"/>
  <c r="AB92"/>
  <c r="O117" i="17"/>
  <c r="O116"/>
  <c r="O110"/>
  <c r="O109"/>
  <c r="O103"/>
  <c r="O102"/>
  <c r="O96"/>
  <c r="O95"/>
  <c r="O89"/>
  <c r="O88"/>
  <c r="O82"/>
  <c r="O81"/>
  <c r="O75"/>
  <c r="O74"/>
  <c r="O68"/>
  <c r="O67"/>
  <c r="O61"/>
  <c r="O60"/>
  <c r="O46"/>
  <c r="O54"/>
  <c r="O53"/>
  <c r="O39"/>
  <c r="P19"/>
  <c r="P22" s="1"/>
  <c r="AP52" i="20"/>
  <c r="Z127" i="26" l="1"/>
  <c r="Z126"/>
  <c r="AA129" i="27"/>
  <c r="AA128"/>
  <c r="Z124" i="26"/>
  <c r="Z123"/>
  <c r="AB122" i="27"/>
  <c r="AB121"/>
  <c r="AP10" i="16"/>
  <c r="AP26"/>
  <c r="AP21"/>
  <c r="AP18"/>
  <c r="AO22"/>
  <c r="AO15"/>
  <c r="AO12"/>
  <c r="AO14"/>
  <c r="AO24"/>
  <c r="AO13"/>
  <c r="AO16"/>
  <c r="AA25" i="26"/>
  <c r="AA120" s="1"/>
  <c r="AC22" i="27"/>
  <c r="AD13" s="1"/>
  <c r="Z53" i="26"/>
  <c r="Z54"/>
  <c r="AB52" i="27"/>
  <c r="AB51"/>
  <c r="AB101"/>
  <c r="AB100"/>
  <c r="AB59"/>
  <c r="AB58"/>
  <c r="Z40" i="26"/>
  <c r="Z39"/>
  <c r="AB37" i="27"/>
  <c r="AB38"/>
  <c r="AB73"/>
  <c r="AB72"/>
  <c r="Z103" i="26"/>
  <c r="Z102"/>
  <c r="Z82"/>
  <c r="Z81"/>
  <c r="Z46"/>
  <c r="Z47"/>
  <c r="AB94" i="27"/>
  <c r="AB93"/>
  <c r="AB107"/>
  <c r="AB108"/>
  <c r="AB66"/>
  <c r="AB65"/>
  <c r="AB114"/>
  <c r="AB115"/>
  <c r="Z116" i="26"/>
  <c r="Z117"/>
  <c r="Z89"/>
  <c r="Z88"/>
  <c r="Z68"/>
  <c r="Z67"/>
  <c r="Z75"/>
  <c r="Z74"/>
  <c r="AB86" i="27"/>
  <c r="AB87"/>
  <c r="Z110" i="26"/>
  <c r="Z109"/>
  <c r="Z96"/>
  <c r="Z95"/>
  <c r="Z61"/>
  <c r="Z60"/>
  <c r="AB79" i="27"/>
  <c r="AB80"/>
  <c r="AB45"/>
  <c r="AB44"/>
  <c r="AB31"/>
  <c r="AB30"/>
  <c r="AB21" i="26"/>
  <c r="AB16"/>
  <c r="AB18" s="1"/>
  <c r="AB19" s="1"/>
  <c r="Z32"/>
  <c r="Z128" s="1"/>
  <c r="Z33"/>
  <c r="Z129" s="1"/>
  <c r="P25" i="17"/>
  <c r="P120" s="1"/>
  <c r="Q13"/>
  <c r="Q21" s="1"/>
  <c r="I145" i="20"/>
  <c r="AQ52"/>
  <c r="AB126" i="27" l="1"/>
  <c r="AB127"/>
  <c r="AB124"/>
  <c r="AB123"/>
  <c r="AA99" i="26"/>
  <c r="AA101" s="1"/>
  <c r="AA64"/>
  <c r="AA65" s="1"/>
  <c r="AA85"/>
  <c r="AA87" s="1"/>
  <c r="AA29"/>
  <c r="AA30" s="1"/>
  <c r="AA43"/>
  <c r="AA45" s="1"/>
  <c r="AQ10" i="16"/>
  <c r="AQ21"/>
  <c r="AQ26"/>
  <c r="AQ18"/>
  <c r="I12" i="4"/>
  <c r="I13" s="1"/>
  <c r="I10"/>
  <c r="I11" s="1"/>
  <c r="I14"/>
  <c r="I15" s="1"/>
  <c r="I57" i="16"/>
  <c r="AP24"/>
  <c r="AP14"/>
  <c r="AP16"/>
  <c r="AP22"/>
  <c r="AP15"/>
  <c r="AP12"/>
  <c r="AP13"/>
  <c r="AA106" i="26"/>
  <c r="AA108" s="1"/>
  <c r="AA57"/>
  <c r="AA59" s="1"/>
  <c r="AC25" i="27"/>
  <c r="AC120" s="1"/>
  <c r="AA50" i="26"/>
  <c r="AA51" s="1"/>
  <c r="AA92"/>
  <c r="AA94" s="1"/>
  <c r="AA78"/>
  <c r="AA80" s="1"/>
  <c r="AA36"/>
  <c r="AA38" s="1"/>
  <c r="AA71"/>
  <c r="AA73" s="1"/>
  <c r="AA113"/>
  <c r="AB22"/>
  <c r="AB25" s="1"/>
  <c r="AB120" s="1"/>
  <c r="AB46" i="27"/>
  <c r="AB47"/>
  <c r="AB96"/>
  <c r="AB95"/>
  <c r="AD21"/>
  <c r="AD16"/>
  <c r="AD18" s="1"/>
  <c r="AD19" s="1"/>
  <c r="AB75"/>
  <c r="AB74"/>
  <c r="AB33"/>
  <c r="AB32"/>
  <c r="AB60"/>
  <c r="AB61"/>
  <c r="AB53"/>
  <c r="AB54"/>
  <c r="AB67"/>
  <c r="AB68"/>
  <c r="AB103"/>
  <c r="AB102"/>
  <c r="AB82"/>
  <c r="AB81"/>
  <c r="AB88"/>
  <c r="AB89"/>
  <c r="AA100" i="26"/>
  <c r="AB117" i="27"/>
  <c r="AB116"/>
  <c r="AB110"/>
  <c r="AB109"/>
  <c r="AB40"/>
  <c r="AB39"/>
  <c r="I24" i="4"/>
  <c r="I28" s="1"/>
  <c r="P106" i="17"/>
  <c r="P113"/>
  <c r="P99"/>
  <c r="P92"/>
  <c r="P85"/>
  <c r="P78"/>
  <c r="P71"/>
  <c r="P64"/>
  <c r="P57"/>
  <c r="P36"/>
  <c r="P50"/>
  <c r="P43"/>
  <c r="Q16"/>
  <c r="Q18" s="1"/>
  <c r="P29"/>
  <c r="AR52" i="20"/>
  <c r="AB128" i="27" l="1"/>
  <c r="AB129"/>
  <c r="AA86" i="26"/>
  <c r="AA66"/>
  <c r="AA67" s="1"/>
  <c r="AA122"/>
  <c r="AA121"/>
  <c r="AC43" i="27"/>
  <c r="AC45" s="1"/>
  <c r="AA115" i="26"/>
  <c r="P121" i="17"/>
  <c r="P122"/>
  <c r="AA44" i="26"/>
  <c r="AA47" s="1"/>
  <c r="AA31"/>
  <c r="AA107"/>
  <c r="AA109" s="1"/>
  <c r="AA114"/>
  <c r="AA117" s="1"/>
  <c r="I18" i="4"/>
  <c r="AQ24" i="16"/>
  <c r="AQ22"/>
  <c r="AQ14"/>
  <c r="AQ13"/>
  <c r="AQ12"/>
  <c r="AQ16"/>
  <c r="AQ15"/>
  <c r="AR10"/>
  <c r="AR26"/>
  <c r="AR21"/>
  <c r="AR18"/>
  <c r="I33" i="4"/>
  <c r="I31"/>
  <c r="I32" s="1"/>
  <c r="AA58" i="26"/>
  <c r="AA61" s="1"/>
  <c r="AA37"/>
  <c r="AA40" s="1"/>
  <c r="AC78" i="27"/>
  <c r="AC80" s="1"/>
  <c r="AC85"/>
  <c r="AC86" s="1"/>
  <c r="AC64"/>
  <c r="AC65" s="1"/>
  <c r="AC36"/>
  <c r="AC38" s="1"/>
  <c r="AC99"/>
  <c r="AC101" s="1"/>
  <c r="AC113"/>
  <c r="AC106"/>
  <c r="AC107" s="1"/>
  <c r="AC92"/>
  <c r="AC93" s="1"/>
  <c r="AC50"/>
  <c r="AC51" s="1"/>
  <c r="AC29"/>
  <c r="AC31" s="1"/>
  <c r="AC71"/>
  <c r="AC72" s="1"/>
  <c r="AC57"/>
  <c r="AC59" s="1"/>
  <c r="AA52" i="26"/>
  <c r="AA93"/>
  <c r="AA96" s="1"/>
  <c r="AA79"/>
  <c r="AA82" s="1"/>
  <c r="AA72"/>
  <c r="AA74" s="1"/>
  <c r="AC13"/>
  <c r="AC16" s="1"/>
  <c r="AC18" s="1"/>
  <c r="AC19" s="1"/>
  <c r="AD22" i="27"/>
  <c r="AE13" s="1"/>
  <c r="AA68" i="26"/>
  <c r="AA54"/>
  <c r="AB92"/>
  <c r="AB78"/>
  <c r="AB29"/>
  <c r="AB106"/>
  <c r="AB50"/>
  <c r="AB99"/>
  <c r="AB36"/>
  <c r="AB113"/>
  <c r="AB85"/>
  <c r="AB71"/>
  <c r="AB43"/>
  <c r="AB64"/>
  <c r="AB57"/>
  <c r="AA33"/>
  <c r="AA102"/>
  <c r="AA103"/>
  <c r="AA88"/>
  <c r="AA89"/>
  <c r="P37" i="17"/>
  <c r="P40" s="1"/>
  <c r="P38"/>
  <c r="P79"/>
  <c r="P80"/>
  <c r="P114"/>
  <c r="P115"/>
  <c r="P59"/>
  <c r="P58"/>
  <c r="P87"/>
  <c r="P86"/>
  <c r="P107"/>
  <c r="P108"/>
  <c r="P44"/>
  <c r="P47" s="1"/>
  <c r="P45"/>
  <c r="P65"/>
  <c r="P66"/>
  <c r="P94"/>
  <c r="P93"/>
  <c r="P51"/>
  <c r="P52"/>
  <c r="P73"/>
  <c r="P72"/>
  <c r="P101"/>
  <c r="P100"/>
  <c r="I48" i="4"/>
  <c r="I68"/>
  <c r="I47"/>
  <c r="I58"/>
  <c r="AS52" i="20"/>
  <c r="AA32" i="26" l="1"/>
  <c r="AA127"/>
  <c r="AA126"/>
  <c r="AC44" i="27"/>
  <c r="AC47" s="1"/>
  <c r="AC122"/>
  <c r="AC121"/>
  <c r="AA123" i="26"/>
  <c r="AA124"/>
  <c r="AB121"/>
  <c r="AB122"/>
  <c r="AC114" i="27"/>
  <c r="AC117" s="1"/>
  <c r="P124" i="17"/>
  <c r="P123"/>
  <c r="AA46" i="26"/>
  <c r="AA110"/>
  <c r="AC73" i="27"/>
  <c r="AC74" s="1"/>
  <c r="AA60" i="26"/>
  <c r="AA116"/>
  <c r="AC79" i="27"/>
  <c r="AC82" s="1"/>
  <c r="AC108"/>
  <c r="AC109" s="1"/>
  <c r="AR12" i="16"/>
  <c r="AR15"/>
  <c r="AR14"/>
  <c r="AR24"/>
  <c r="AR22"/>
  <c r="AR13"/>
  <c r="AR16"/>
  <c r="AS10"/>
  <c r="AS21"/>
  <c r="AS26"/>
  <c r="AS18"/>
  <c r="AC87" i="27"/>
  <c r="AC88" s="1"/>
  <c r="AA53" i="26"/>
  <c r="AA95"/>
  <c r="AA39"/>
  <c r="AA81"/>
  <c r="AC58" i="27"/>
  <c r="AC61" s="1"/>
  <c r="AC37"/>
  <c r="AC40" s="1"/>
  <c r="AC66"/>
  <c r="AC67" s="1"/>
  <c r="AC94"/>
  <c r="AC95" s="1"/>
  <c r="AC52"/>
  <c r="AC53" s="1"/>
  <c r="AC100"/>
  <c r="AC102" s="1"/>
  <c r="AC115"/>
  <c r="AC30"/>
  <c r="AA75" i="26"/>
  <c r="AA129" s="1"/>
  <c r="AC21"/>
  <c r="AC22" s="1"/>
  <c r="AD25" i="27"/>
  <c r="AD120" s="1"/>
  <c r="AB114" i="26"/>
  <c r="AB115"/>
  <c r="AC89" i="27"/>
  <c r="AB45" i="26"/>
  <c r="AB44"/>
  <c r="AB37"/>
  <c r="AB38"/>
  <c r="AB30"/>
  <c r="AB31"/>
  <c r="AC110" i="27"/>
  <c r="AC54"/>
  <c r="AB72" i="26"/>
  <c r="AB73"/>
  <c r="AB101"/>
  <c r="AB100"/>
  <c r="AB80"/>
  <c r="AB79"/>
  <c r="AC68" i="27"/>
  <c r="AE16"/>
  <c r="AE18" s="1"/>
  <c r="AE19" s="1"/>
  <c r="AE21"/>
  <c r="AC96"/>
  <c r="AB65" i="26"/>
  <c r="AB66"/>
  <c r="AB108"/>
  <c r="AB107"/>
  <c r="AC46" i="27"/>
  <c r="AC75"/>
  <c r="AB58" i="26"/>
  <c r="AB59"/>
  <c r="AB86"/>
  <c r="AB87"/>
  <c r="AB52"/>
  <c r="AB51"/>
  <c r="AB93"/>
  <c r="AB94"/>
  <c r="O68" i="4"/>
  <c r="I70"/>
  <c r="I72" s="1"/>
  <c r="I73"/>
  <c r="O58"/>
  <c r="I60"/>
  <c r="I62" s="1"/>
  <c r="I63"/>
  <c r="P117" i="17"/>
  <c r="P116"/>
  <c r="P110"/>
  <c r="P109"/>
  <c r="P103"/>
  <c r="P102"/>
  <c r="P96"/>
  <c r="P95"/>
  <c r="P89"/>
  <c r="P88"/>
  <c r="P82"/>
  <c r="P81"/>
  <c r="P75"/>
  <c r="P74"/>
  <c r="P68"/>
  <c r="P67"/>
  <c r="P61"/>
  <c r="P60"/>
  <c r="P54"/>
  <c r="P53"/>
  <c r="P46"/>
  <c r="P39"/>
  <c r="Q19"/>
  <c r="Q22" s="1"/>
  <c r="AT52" i="20"/>
  <c r="AB127" i="26" l="1"/>
  <c r="AA128"/>
  <c r="AB126"/>
  <c r="AC33" i="27"/>
  <c r="AC126"/>
  <c r="AC127"/>
  <c r="AC124"/>
  <c r="AC123"/>
  <c r="AB124" i="26"/>
  <c r="AB123"/>
  <c r="AD106" i="27"/>
  <c r="AD107" s="1"/>
  <c r="AC81"/>
  <c r="AS13" i="16"/>
  <c r="AS22"/>
  <c r="AS16"/>
  <c r="AS12"/>
  <c r="AS15"/>
  <c r="AS14"/>
  <c r="AS24"/>
  <c r="AT10"/>
  <c r="AT26"/>
  <c r="AT21"/>
  <c r="AT18"/>
  <c r="AC103" i="27"/>
  <c r="AC60"/>
  <c r="AC39"/>
  <c r="AC116"/>
  <c r="AC32"/>
  <c r="AD71"/>
  <c r="AD73" s="1"/>
  <c r="AD36"/>
  <c r="AD38" s="1"/>
  <c r="AD78"/>
  <c r="AD79" s="1"/>
  <c r="AD85"/>
  <c r="AD86" s="1"/>
  <c r="AD113"/>
  <c r="AD57"/>
  <c r="AD59" s="1"/>
  <c r="AD50"/>
  <c r="AD52" s="1"/>
  <c r="AD43"/>
  <c r="AD45" s="1"/>
  <c r="AD92"/>
  <c r="AD94" s="1"/>
  <c r="AD29"/>
  <c r="AD31" s="1"/>
  <c r="AD99"/>
  <c r="AD101" s="1"/>
  <c r="AD64"/>
  <c r="AD65" s="1"/>
  <c r="AB95" i="26"/>
  <c r="AB96"/>
  <c r="AB89"/>
  <c r="AB88"/>
  <c r="AB82"/>
  <c r="AB81"/>
  <c r="AD108" i="27"/>
  <c r="AB53" i="26"/>
  <c r="AB54"/>
  <c r="AB67"/>
  <c r="AB68"/>
  <c r="AE22" i="27"/>
  <c r="AB74" i="26"/>
  <c r="AB75"/>
  <c r="AB39"/>
  <c r="AB40"/>
  <c r="AB60"/>
  <c r="AB61"/>
  <c r="AB110"/>
  <c r="AB109"/>
  <c r="AB102"/>
  <c r="AB103"/>
  <c r="AB46"/>
  <c r="AB47"/>
  <c r="AB33"/>
  <c r="AB129" s="1"/>
  <c r="AB32"/>
  <c r="AB128" s="1"/>
  <c r="AD13"/>
  <c r="AC25"/>
  <c r="AC120" s="1"/>
  <c r="AB117"/>
  <c r="AB116"/>
  <c r="I74" i="4"/>
  <c r="J67" s="1"/>
  <c r="O70"/>
  <c r="O72" s="1"/>
  <c r="O73"/>
  <c r="O60"/>
  <c r="O62" s="1"/>
  <c r="O63"/>
  <c r="I64"/>
  <c r="J57" s="1"/>
  <c r="AU52" i="20"/>
  <c r="AC128" i="27" l="1"/>
  <c r="AC129"/>
  <c r="AD122"/>
  <c r="AD121"/>
  <c r="AD114"/>
  <c r="AD117" s="1"/>
  <c r="AU10" i="16"/>
  <c r="AU21"/>
  <c r="AU18"/>
  <c r="AU26"/>
  <c r="AT14"/>
  <c r="AT22"/>
  <c r="AT15"/>
  <c r="AT13"/>
  <c r="AT16"/>
  <c r="AT24"/>
  <c r="AT12"/>
  <c r="AD72" i="27"/>
  <c r="AD75" s="1"/>
  <c r="AD37"/>
  <c r="AD39" s="1"/>
  <c r="AD80"/>
  <c r="AD81" s="1"/>
  <c r="AD51"/>
  <c r="AD54" s="1"/>
  <c r="AD87"/>
  <c r="AD88" s="1"/>
  <c r="AD115"/>
  <c r="AD58"/>
  <c r="AD61" s="1"/>
  <c r="AD44"/>
  <c r="AD30"/>
  <c r="AD93"/>
  <c r="AD96" s="1"/>
  <c r="AD66"/>
  <c r="AD100"/>
  <c r="AD103" s="1"/>
  <c r="AC57" i="26"/>
  <c r="AC99"/>
  <c r="AC78"/>
  <c r="AC92"/>
  <c r="AC43"/>
  <c r="AC50"/>
  <c r="AC113"/>
  <c r="AC64"/>
  <c r="AC106"/>
  <c r="AC85"/>
  <c r="AC71"/>
  <c r="AC29"/>
  <c r="AC36"/>
  <c r="AD21"/>
  <c r="AD16"/>
  <c r="AD18" s="1"/>
  <c r="AD19" s="1"/>
  <c r="AD109" i="27"/>
  <c r="AD110"/>
  <c r="AD89"/>
  <c r="AF13"/>
  <c r="AE25"/>
  <c r="AE120" s="1"/>
  <c r="AD68"/>
  <c r="AD82"/>
  <c r="O74" i="4"/>
  <c r="P67" s="1"/>
  <c r="O64"/>
  <c r="P57" s="1"/>
  <c r="AV52" i="20"/>
  <c r="AD127" i="27" l="1"/>
  <c r="AD33"/>
  <c r="AD126"/>
  <c r="AD116"/>
  <c r="AC121" i="26"/>
  <c r="AC122"/>
  <c r="AD124" i="27"/>
  <c r="AD123"/>
  <c r="AD40"/>
  <c r="AD74"/>
  <c r="AV10" i="16"/>
  <c r="AV26"/>
  <c r="AV21"/>
  <c r="AV18"/>
  <c r="AU15"/>
  <c r="AU12"/>
  <c r="AU14"/>
  <c r="AU13"/>
  <c r="AU24"/>
  <c r="AU16"/>
  <c r="AU22"/>
  <c r="AD60" i="27"/>
  <c r="AD53"/>
  <c r="AD46"/>
  <c r="AD47"/>
  <c r="AD102"/>
  <c r="AD32"/>
  <c r="AD95"/>
  <c r="AD67"/>
  <c r="AD22" i="26"/>
  <c r="AE13" s="1"/>
  <c r="AF21" i="27"/>
  <c r="AF16"/>
  <c r="AF18" s="1"/>
  <c r="AF19" s="1"/>
  <c r="AC30" i="26"/>
  <c r="AC126" s="1"/>
  <c r="AC31"/>
  <c r="AC65"/>
  <c r="AC66"/>
  <c r="AC93"/>
  <c r="AC94"/>
  <c r="AC72"/>
  <c r="AC73"/>
  <c r="AC114"/>
  <c r="AC115"/>
  <c r="AC80"/>
  <c r="AC79"/>
  <c r="AC86"/>
  <c r="AC87"/>
  <c r="AC51"/>
  <c r="AC52"/>
  <c r="AC101"/>
  <c r="AC100"/>
  <c r="AE99" i="27"/>
  <c r="AE113"/>
  <c r="AE36"/>
  <c r="AE106"/>
  <c r="AE78"/>
  <c r="AE29"/>
  <c r="AE57"/>
  <c r="AE43"/>
  <c r="AE92"/>
  <c r="AE85"/>
  <c r="AE64"/>
  <c r="AE71"/>
  <c r="AE50"/>
  <c r="AC37" i="26"/>
  <c r="AC38"/>
  <c r="AC107"/>
  <c r="AC108"/>
  <c r="AC44"/>
  <c r="AC45"/>
  <c r="AC58"/>
  <c r="AC59"/>
  <c r="R13" i="17"/>
  <c r="R21" s="1"/>
  <c r="Q25"/>
  <c r="Q120" s="1"/>
  <c r="AW52" i="20"/>
  <c r="AC127" i="26" l="1"/>
  <c r="AD128" i="27"/>
  <c r="AD129"/>
  <c r="AE121"/>
  <c r="AE122"/>
  <c r="AC124" i="26"/>
  <c r="AC123"/>
  <c r="AW10" i="16"/>
  <c r="AW21"/>
  <c r="AW26"/>
  <c r="AW18"/>
  <c r="AV16"/>
  <c r="AV12"/>
  <c r="AV15"/>
  <c r="AV22"/>
  <c r="AV13"/>
  <c r="AV24"/>
  <c r="AV14"/>
  <c r="AF22" i="27"/>
  <c r="AG13" s="1"/>
  <c r="AD25" i="26"/>
  <c r="AD120" s="1"/>
  <c r="AC54"/>
  <c r="AC53"/>
  <c r="AC61"/>
  <c r="AC60"/>
  <c r="AC110"/>
  <c r="AC109"/>
  <c r="AE73" i="27"/>
  <c r="AE72"/>
  <c r="AE44"/>
  <c r="AE45"/>
  <c r="AE107"/>
  <c r="AE108"/>
  <c r="AC103" i="26"/>
  <c r="AC102"/>
  <c r="AC96"/>
  <c r="AC95"/>
  <c r="AC33"/>
  <c r="AC32"/>
  <c r="AE52" i="27"/>
  <c r="AE51"/>
  <c r="AE79"/>
  <c r="AE80"/>
  <c r="AE66"/>
  <c r="AE65"/>
  <c r="AE58"/>
  <c r="AE59"/>
  <c r="AE38"/>
  <c r="AE37"/>
  <c r="AC88" i="26"/>
  <c r="AC89"/>
  <c r="AC117"/>
  <c r="AC116"/>
  <c r="AE21"/>
  <c r="AE16"/>
  <c r="AE18" s="1"/>
  <c r="AE19" s="1"/>
  <c r="AC46"/>
  <c r="AC47"/>
  <c r="AC40"/>
  <c r="AC39"/>
  <c r="AE86" i="27"/>
  <c r="AE87"/>
  <c r="AE31"/>
  <c r="AE30"/>
  <c r="AE115"/>
  <c r="AE114"/>
  <c r="AC82" i="26"/>
  <c r="AC81"/>
  <c r="AC68"/>
  <c r="AC67"/>
  <c r="AE93" i="27"/>
  <c r="AE94"/>
  <c r="AE101"/>
  <c r="AE100"/>
  <c r="AC75" i="26"/>
  <c r="AC74"/>
  <c r="Q113" i="17"/>
  <c r="Q106"/>
  <c r="Q85"/>
  <c r="Q78"/>
  <c r="Q99"/>
  <c r="Q92"/>
  <c r="Q71"/>
  <c r="Q64"/>
  <c r="Q57"/>
  <c r="Q50"/>
  <c r="Q43"/>
  <c r="Q36"/>
  <c r="R16"/>
  <c r="R18" s="1"/>
  <c r="Q29"/>
  <c r="AX52" i="20"/>
  <c r="AC129" i="26" l="1"/>
  <c r="AC128"/>
  <c r="AE127" i="27"/>
  <c r="AE126"/>
  <c r="AE124"/>
  <c r="AE123"/>
  <c r="AD92" i="26"/>
  <c r="AD93" s="1"/>
  <c r="Q121" i="17"/>
  <c r="Q122"/>
  <c r="AX10" i="16"/>
  <c r="AX26"/>
  <c r="AX21"/>
  <c r="AX18"/>
  <c r="AW12"/>
  <c r="AW24"/>
  <c r="AW13"/>
  <c r="AW16"/>
  <c r="AW22"/>
  <c r="AW14"/>
  <c r="AW15"/>
  <c r="AF25" i="27"/>
  <c r="AF120" s="1"/>
  <c r="AD43" i="26"/>
  <c r="AD44" s="1"/>
  <c r="AD50"/>
  <c r="AD51" s="1"/>
  <c r="AE22"/>
  <c r="AE25" s="1"/>
  <c r="AE120" s="1"/>
  <c r="AD113"/>
  <c r="AD78"/>
  <c r="AD79" s="1"/>
  <c r="AD71"/>
  <c r="AD73" s="1"/>
  <c r="AD85"/>
  <c r="AD86" s="1"/>
  <c r="AD99"/>
  <c r="AD100" s="1"/>
  <c r="AD64"/>
  <c r="AD65" s="1"/>
  <c r="AD57"/>
  <c r="AD59" s="1"/>
  <c r="AD106"/>
  <c r="AD108" s="1"/>
  <c r="AD36"/>
  <c r="AD37" s="1"/>
  <c r="AD29"/>
  <c r="AD30" s="1"/>
  <c r="AE102" i="27"/>
  <c r="AE103"/>
  <c r="AE117"/>
  <c r="AE116"/>
  <c r="AE75"/>
  <c r="AE74"/>
  <c r="AE89"/>
  <c r="AE88"/>
  <c r="AE60"/>
  <c r="AE61"/>
  <c r="AE82"/>
  <c r="AE81"/>
  <c r="AE110"/>
  <c r="AE109"/>
  <c r="AE32"/>
  <c r="AE33"/>
  <c r="AE40"/>
  <c r="AE39"/>
  <c r="AE68"/>
  <c r="AE67"/>
  <c r="AE54"/>
  <c r="AE53"/>
  <c r="AE96"/>
  <c r="AE95"/>
  <c r="AG21"/>
  <c r="AG16"/>
  <c r="AG18" s="1"/>
  <c r="AG19" s="1"/>
  <c r="AE46"/>
  <c r="AE47"/>
  <c r="Q51" i="17"/>
  <c r="Q52"/>
  <c r="Q94"/>
  <c r="Q93"/>
  <c r="Q108"/>
  <c r="Q107"/>
  <c r="Q59"/>
  <c r="Q58"/>
  <c r="Q101"/>
  <c r="Q100"/>
  <c r="Q115"/>
  <c r="Q114"/>
  <c r="Q37"/>
  <c r="Q40" s="1"/>
  <c r="Q38"/>
  <c r="Q66"/>
  <c r="Q65"/>
  <c r="Q80"/>
  <c r="Q79"/>
  <c r="Q45"/>
  <c r="Q44"/>
  <c r="Q47" s="1"/>
  <c r="Q72"/>
  <c r="Q73"/>
  <c r="Q86"/>
  <c r="Q87"/>
  <c r="R19"/>
  <c r="R22" s="1"/>
  <c r="AY52" i="20"/>
  <c r="AE129" i="27" l="1"/>
  <c r="AE128"/>
  <c r="AD94" i="26"/>
  <c r="AD95" s="1"/>
  <c r="AD121"/>
  <c r="AD122"/>
  <c r="AF113" i="27"/>
  <c r="AF115" s="1"/>
  <c r="AD114" i="26"/>
  <c r="AD117" s="1"/>
  <c r="Q124" i="17"/>
  <c r="Q123"/>
  <c r="AF106" i="27"/>
  <c r="AF107" s="1"/>
  <c r="AF29"/>
  <c r="AF30" s="1"/>
  <c r="AF36"/>
  <c r="AF38" s="1"/>
  <c r="AD45" i="26"/>
  <c r="AD46" s="1"/>
  <c r="AD115"/>
  <c r="AF71" i="27"/>
  <c r="AF73" s="1"/>
  <c r="AF43"/>
  <c r="AF44" s="1"/>
  <c r="AF78"/>
  <c r="AF80" s="1"/>
  <c r="AF64"/>
  <c r="AF65" s="1"/>
  <c r="AF57"/>
  <c r="AF58" s="1"/>
  <c r="AF85"/>
  <c r="AF86" s="1"/>
  <c r="AF92"/>
  <c r="AF94" s="1"/>
  <c r="AF50"/>
  <c r="AF52" s="1"/>
  <c r="AF99"/>
  <c r="AF100" s="1"/>
  <c r="AY10" i="16"/>
  <c r="AY26"/>
  <c r="AY21"/>
  <c r="AY18"/>
  <c r="AX14"/>
  <c r="AX22"/>
  <c r="AX12"/>
  <c r="AX13"/>
  <c r="AX15"/>
  <c r="AX16"/>
  <c r="AX24"/>
  <c r="AD52" i="26"/>
  <c r="AD53" s="1"/>
  <c r="AD107"/>
  <c r="AD109" s="1"/>
  <c r="AF13"/>
  <c r="AF21" s="1"/>
  <c r="AD87"/>
  <c r="AD88" s="1"/>
  <c r="AD58"/>
  <c r="AD60" s="1"/>
  <c r="AD31"/>
  <c r="AD66"/>
  <c r="AD67" s="1"/>
  <c r="AD101"/>
  <c r="AD102" s="1"/>
  <c r="AD80"/>
  <c r="AD72"/>
  <c r="AD74" s="1"/>
  <c r="AD38"/>
  <c r="AD39" s="1"/>
  <c r="AG22" i="27"/>
  <c r="AH13" s="1"/>
  <c r="AD40" i="26"/>
  <c r="AF45" i="27"/>
  <c r="AD82" i="26"/>
  <c r="AD89"/>
  <c r="AD96"/>
  <c r="AD103"/>
  <c r="AD54"/>
  <c r="AD47"/>
  <c r="AE78"/>
  <c r="AE85"/>
  <c r="AE57"/>
  <c r="AE43"/>
  <c r="AE71"/>
  <c r="AE92"/>
  <c r="AE29"/>
  <c r="AE113"/>
  <c r="AE36"/>
  <c r="AE64"/>
  <c r="AE99"/>
  <c r="AE106"/>
  <c r="AE50"/>
  <c r="AD33"/>
  <c r="AD68"/>
  <c r="Q117" i="17"/>
  <c r="Q116"/>
  <c r="Q110"/>
  <c r="Q109"/>
  <c r="Q103"/>
  <c r="Q102"/>
  <c r="Q96"/>
  <c r="Q95"/>
  <c r="Q89"/>
  <c r="Q88"/>
  <c r="Q82"/>
  <c r="Q81"/>
  <c r="Q75"/>
  <c r="Q74"/>
  <c r="Q68"/>
  <c r="Q67"/>
  <c r="Q61"/>
  <c r="Q60"/>
  <c r="Q54"/>
  <c r="Q53"/>
  <c r="Q46"/>
  <c r="Q39"/>
  <c r="R25"/>
  <c r="R120" s="1"/>
  <c r="S13"/>
  <c r="S21" s="1"/>
  <c r="AZ52" i="20"/>
  <c r="AD32" i="26" l="1"/>
  <c r="AD127"/>
  <c r="AD126"/>
  <c r="AF114" i="27"/>
  <c r="AF116" s="1"/>
  <c r="AE121" i="26"/>
  <c r="AE122"/>
  <c r="AF122" i="27"/>
  <c r="AF121"/>
  <c r="AD124" i="26"/>
  <c r="AD123"/>
  <c r="AD116"/>
  <c r="AF59" i="27"/>
  <c r="AF60" s="1"/>
  <c r="AF31"/>
  <c r="AF72"/>
  <c r="AF74" s="1"/>
  <c r="AF108"/>
  <c r="AF109" s="1"/>
  <c r="AF51"/>
  <c r="AF54" s="1"/>
  <c r="AF79"/>
  <c r="AF82" s="1"/>
  <c r="AF37"/>
  <c r="AF39" s="1"/>
  <c r="AF87"/>
  <c r="AF88" s="1"/>
  <c r="AF93"/>
  <c r="AF101"/>
  <c r="AF102" s="1"/>
  <c r="AD110" i="26"/>
  <c r="AF66" i="27"/>
  <c r="AF67" s="1"/>
  <c r="AZ10" i="16"/>
  <c r="AZ18"/>
  <c r="AZ21"/>
  <c r="AZ26"/>
  <c r="AY12"/>
  <c r="AY16"/>
  <c r="AY13"/>
  <c r="AY24"/>
  <c r="AY14"/>
  <c r="AY15"/>
  <c r="AY22"/>
  <c r="AF16" i="26"/>
  <c r="AF18" s="1"/>
  <c r="AF19" s="1"/>
  <c r="AF22" s="1"/>
  <c r="AG13" s="1"/>
  <c r="AD61"/>
  <c r="AD129" s="1"/>
  <c r="AD75"/>
  <c r="AD81"/>
  <c r="AG25" i="27"/>
  <c r="AG120" s="1"/>
  <c r="AF33"/>
  <c r="AE51" i="26"/>
  <c r="AE52"/>
  <c r="AE38"/>
  <c r="AE37"/>
  <c r="AE73"/>
  <c r="AE72"/>
  <c r="AE79"/>
  <c r="AE80"/>
  <c r="AF89" i="27"/>
  <c r="AF68"/>
  <c r="AE108" i="26"/>
  <c r="AE107"/>
  <c r="AE114"/>
  <c r="AE115"/>
  <c r="AE44"/>
  <c r="AE45"/>
  <c r="AF110" i="27"/>
  <c r="AE101" i="26"/>
  <c r="AE100"/>
  <c r="AE31"/>
  <c r="AE30"/>
  <c r="AE59"/>
  <c r="AE58"/>
  <c r="AF61" i="27"/>
  <c r="AF47"/>
  <c r="AF46"/>
  <c r="AE66" i="26"/>
  <c r="AE65"/>
  <c r="AE94"/>
  <c r="AE93"/>
  <c r="AE87"/>
  <c r="AE86"/>
  <c r="AF103" i="27"/>
  <c r="AH21"/>
  <c r="AH16"/>
  <c r="AH18" s="1"/>
  <c r="AH19" s="1"/>
  <c r="R113" i="17"/>
  <c r="R106"/>
  <c r="R99"/>
  <c r="R92"/>
  <c r="R78"/>
  <c r="R85"/>
  <c r="R71"/>
  <c r="R64"/>
  <c r="R50"/>
  <c r="R43"/>
  <c r="R36"/>
  <c r="R57"/>
  <c r="S16"/>
  <c r="S18" s="1"/>
  <c r="R29"/>
  <c r="BA52" i="20"/>
  <c r="AE127" i="26" l="1"/>
  <c r="AD128"/>
  <c r="AE126"/>
  <c r="AF32" i="27"/>
  <c r="AF127"/>
  <c r="AF126"/>
  <c r="AF117"/>
  <c r="AF124"/>
  <c r="AF123"/>
  <c r="AE124" i="26"/>
  <c r="AE123"/>
  <c r="AG106" i="27"/>
  <c r="AG108" s="1"/>
  <c r="R122" i="17"/>
  <c r="R121"/>
  <c r="AF75" i="27"/>
  <c r="AF53"/>
  <c r="AF81"/>
  <c r="AF40"/>
  <c r="AF96"/>
  <c r="AF95"/>
  <c r="BA10" i="16"/>
  <c r="BA26"/>
  <c r="BA18"/>
  <c r="BA21"/>
  <c r="AZ14"/>
  <c r="AZ13"/>
  <c r="AZ12"/>
  <c r="AZ15"/>
  <c r="AZ16"/>
  <c r="AZ22"/>
  <c r="AZ24"/>
  <c r="AF25" i="26"/>
  <c r="AF120" s="1"/>
  <c r="AG113" i="27"/>
  <c r="AG43"/>
  <c r="AG44" s="1"/>
  <c r="AG36"/>
  <c r="AG38" s="1"/>
  <c r="AG71"/>
  <c r="AG72" s="1"/>
  <c r="AG64"/>
  <c r="AG65" s="1"/>
  <c r="AG85"/>
  <c r="AG87" s="1"/>
  <c r="AG99"/>
  <c r="AG101" s="1"/>
  <c r="AG78"/>
  <c r="AG80" s="1"/>
  <c r="AG29"/>
  <c r="AG30" s="1"/>
  <c r="AG50"/>
  <c r="AG52" s="1"/>
  <c r="AG57"/>
  <c r="AG58" s="1"/>
  <c r="AG92"/>
  <c r="AG94" s="1"/>
  <c r="AH22"/>
  <c r="AI13" s="1"/>
  <c r="AE96" i="26"/>
  <c r="AE95"/>
  <c r="AE32"/>
  <c r="AE33"/>
  <c r="AE109"/>
  <c r="AE110"/>
  <c r="AE54"/>
  <c r="AE53"/>
  <c r="AE47"/>
  <c r="AE46"/>
  <c r="AE40"/>
  <c r="AE39"/>
  <c r="AE88"/>
  <c r="AE89"/>
  <c r="AE68"/>
  <c r="AE67"/>
  <c r="AG16"/>
  <c r="AG18" s="1"/>
  <c r="AG19" s="1"/>
  <c r="AG21"/>
  <c r="AE61"/>
  <c r="AE60"/>
  <c r="AE103"/>
  <c r="AE102"/>
  <c r="AE82"/>
  <c r="AE81"/>
  <c r="AG107" i="27"/>
  <c r="AE117" i="26"/>
  <c r="AE116"/>
  <c r="AE75"/>
  <c r="AE74"/>
  <c r="R45" i="17"/>
  <c r="R44"/>
  <c r="R47" s="1"/>
  <c r="R87"/>
  <c r="R86"/>
  <c r="R108"/>
  <c r="R107"/>
  <c r="R52"/>
  <c r="R51"/>
  <c r="R80"/>
  <c r="R79"/>
  <c r="R115"/>
  <c r="R114"/>
  <c r="R59"/>
  <c r="R58"/>
  <c r="R66"/>
  <c r="R65"/>
  <c r="R94"/>
  <c r="R93"/>
  <c r="R37"/>
  <c r="R40" s="1"/>
  <c r="R38"/>
  <c r="R73"/>
  <c r="R72"/>
  <c r="R101"/>
  <c r="R100"/>
  <c r="S19"/>
  <c r="S22" s="1"/>
  <c r="BB52" i="20"/>
  <c r="AE129" i="26" l="1"/>
  <c r="AE128"/>
  <c r="AF129" i="27"/>
  <c r="AF128"/>
  <c r="AG122"/>
  <c r="AG121"/>
  <c r="AG114"/>
  <c r="AG117" s="1"/>
  <c r="AF99" i="26"/>
  <c r="AF101" s="1"/>
  <c r="R123" i="17"/>
  <c r="R124"/>
  <c r="AG115" i="27"/>
  <c r="AG66"/>
  <c r="AG67" s="1"/>
  <c r="AF64" i="26"/>
  <c r="AF65" s="1"/>
  <c r="AF29"/>
  <c r="AF31" s="1"/>
  <c r="AG31" i="27"/>
  <c r="AG51"/>
  <c r="AG53" s="1"/>
  <c r="AG45"/>
  <c r="AG46" s="1"/>
  <c r="AF113" i="26"/>
  <c r="AF57"/>
  <c r="AF58" s="1"/>
  <c r="AF92"/>
  <c r="AF93" s="1"/>
  <c r="AF85"/>
  <c r="AF86" s="1"/>
  <c r="AF43"/>
  <c r="AF44" s="1"/>
  <c r="AF36"/>
  <c r="AF37" s="1"/>
  <c r="AF78"/>
  <c r="AF80" s="1"/>
  <c r="AF106"/>
  <c r="AF107" s="1"/>
  <c r="AF50"/>
  <c r="AF51" s="1"/>
  <c r="AF71"/>
  <c r="AF72" s="1"/>
  <c r="BB10" i="16"/>
  <c r="BB18"/>
  <c r="BB26"/>
  <c r="BB21"/>
  <c r="BA14"/>
  <c r="BA22"/>
  <c r="BA24"/>
  <c r="BA12"/>
  <c r="BA13"/>
  <c r="BA16"/>
  <c r="BA15"/>
  <c r="AG59" i="27"/>
  <c r="AG60" s="1"/>
  <c r="AG100"/>
  <c r="AG102" s="1"/>
  <c r="AG37"/>
  <c r="AG39" s="1"/>
  <c r="AG93"/>
  <c r="AG95" s="1"/>
  <c r="AG79"/>
  <c r="AG81" s="1"/>
  <c r="AG73"/>
  <c r="AG74" s="1"/>
  <c r="AG86"/>
  <c r="AG89" s="1"/>
  <c r="AG22" i="26"/>
  <c r="AG25" s="1"/>
  <c r="AG120" s="1"/>
  <c r="AH25" i="27"/>
  <c r="AH120" s="1"/>
  <c r="AG109"/>
  <c r="AG110"/>
  <c r="AG75"/>
  <c r="AG47"/>
  <c r="AG61"/>
  <c r="AG33"/>
  <c r="AG68"/>
  <c r="AI16"/>
  <c r="AI18" s="1"/>
  <c r="AI19" s="1"/>
  <c r="AI21"/>
  <c r="R117" i="17"/>
  <c r="R116"/>
  <c r="R110"/>
  <c r="R109"/>
  <c r="R103"/>
  <c r="R102"/>
  <c r="R96"/>
  <c r="R95"/>
  <c r="R89"/>
  <c r="R88"/>
  <c r="R82"/>
  <c r="R81"/>
  <c r="R75"/>
  <c r="R74"/>
  <c r="R68"/>
  <c r="R67"/>
  <c r="R61"/>
  <c r="R60"/>
  <c r="R54"/>
  <c r="R53"/>
  <c r="R46"/>
  <c r="R39"/>
  <c r="J145" i="20"/>
  <c r="BC52"/>
  <c r="AG32" i="27" l="1"/>
  <c r="AG127"/>
  <c r="AG126"/>
  <c r="AF122" i="26"/>
  <c r="AF121"/>
  <c r="AG124" i="27"/>
  <c r="AG123"/>
  <c r="AG116"/>
  <c r="AH50"/>
  <c r="AF100" i="26"/>
  <c r="AF103" s="1"/>
  <c r="AF114"/>
  <c r="AF117" s="1"/>
  <c r="AF66"/>
  <c r="AF67" s="1"/>
  <c r="AF94"/>
  <c r="AF95" s="1"/>
  <c r="AF38"/>
  <c r="AF39" s="1"/>
  <c r="AG103" i="27"/>
  <c r="AG54"/>
  <c r="AG40"/>
  <c r="AF87" i="26"/>
  <c r="AF88" s="1"/>
  <c r="AF52"/>
  <c r="AF53" s="1"/>
  <c r="AF45"/>
  <c r="AF46" s="1"/>
  <c r="AF115"/>
  <c r="AF30"/>
  <c r="AH13"/>
  <c r="AH21" s="1"/>
  <c r="AF59"/>
  <c r="AF60" s="1"/>
  <c r="AF73"/>
  <c r="AF74" s="1"/>
  <c r="AF79"/>
  <c r="AF82" s="1"/>
  <c r="AG96" i="27"/>
  <c r="AF108" i="26"/>
  <c r="AF109" s="1"/>
  <c r="BC10" i="16"/>
  <c r="BC21"/>
  <c r="BC18"/>
  <c r="BC26"/>
  <c r="J14" i="4"/>
  <c r="J15" s="1"/>
  <c r="J12"/>
  <c r="J13" s="1"/>
  <c r="J10"/>
  <c r="J57" i="16"/>
  <c r="BB12"/>
  <c r="BB16"/>
  <c r="BB13"/>
  <c r="BB24"/>
  <c r="BB15"/>
  <c r="BB22"/>
  <c r="BB14"/>
  <c r="AG82" i="27"/>
  <c r="AG88"/>
  <c r="AH57"/>
  <c r="AH59" s="1"/>
  <c r="AH71"/>
  <c r="AH72" s="1"/>
  <c r="AH106"/>
  <c r="AH107" s="1"/>
  <c r="AH113"/>
  <c r="AH29"/>
  <c r="AH31" s="1"/>
  <c r="AH99"/>
  <c r="AH101" s="1"/>
  <c r="AH64"/>
  <c r="AH65" s="1"/>
  <c r="AH85"/>
  <c r="AH86" s="1"/>
  <c r="AH92"/>
  <c r="AH94" s="1"/>
  <c r="AH43"/>
  <c r="AH44" s="1"/>
  <c r="AH36"/>
  <c r="AH38" s="1"/>
  <c r="AH78"/>
  <c r="AH80" s="1"/>
  <c r="AI22"/>
  <c r="AF54" i="26"/>
  <c r="AF47"/>
  <c r="AH52" i="27"/>
  <c r="AH51"/>
  <c r="AF40" i="26"/>
  <c r="AF68"/>
  <c r="AF75"/>
  <c r="AF110"/>
  <c r="AF61"/>
  <c r="AF96"/>
  <c r="AF89"/>
  <c r="AG99"/>
  <c r="AG78"/>
  <c r="AG36"/>
  <c r="AG92"/>
  <c r="AG50"/>
  <c r="AG113"/>
  <c r="AG43"/>
  <c r="AG71"/>
  <c r="AG57"/>
  <c r="AG106"/>
  <c r="AG85"/>
  <c r="AG64"/>
  <c r="AG29"/>
  <c r="J11" i="4"/>
  <c r="J18" s="1"/>
  <c r="J24"/>
  <c r="J28" s="1"/>
  <c r="BD52" i="20"/>
  <c r="AF127" i="26" l="1"/>
  <c r="AF33"/>
  <c r="AF126"/>
  <c r="AG129" i="27"/>
  <c r="AG128"/>
  <c r="AF102" i="26"/>
  <c r="AH16"/>
  <c r="AH18" s="1"/>
  <c r="AH19" s="1"/>
  <c r="AH22" s="1"/>
  <c r="AI13" s="1"/>
  <c r="AF116"/>
  <c r="AG121"/>
  <c r="AG122"/>
  <c r="AH122" i="27"/>
  <c r="AH121"/>
  <c r="AF123" i="26"/>
  <c r="AF124"/>
  <c r="AH114" i="27"/>
  <c r="AH117" s="1"/>
  <c r="AF81" i="26"/>
  <c r="AF32"/>
  <c r="AF128" s="1"/>
  <c r="AH58" i="27"/>
  <c r="AH60" s="1"/>
  <c r="AH45"/>
  <c r="AH46" s="1"/>
  <c r="AH30"/>
  <c r="J33" i="4"/>
  <c r="J31"/>
  <c r="J32" s="1"/>
  <c r="BD10" i="16"/>
  <c r="BD21"/>
  <c r="BD26"/>
  <c r="BD18"/>
  <c r="BC15"/>
  <c r="BC12"/>
  <c r="BC16"/>
  <c r="BC24"/>
  <c r="BC22"/>
  <c r="BC13"/>
  <c r="BC14"/>
  <c r="AH108" i="27"/>
  <c r="AH109" s="1"/>
  <c r="AH100"/>
  <c r="AH103" s="1"/>
  <c r="AH73"/>
  <c r="AH74" s="1"/>
  <c r="AH115"/>
  <c r="AH37"/>
  <c r="AH40" s="1"/>
  <c r="AH66"/>
  <c r="AH67" s="1"/>
  <c r="AH87"/>
  <c r="AH88" s="1"/>
  <c r="AH79"/>
  <c r="AH82" s="1"/>
  <c r="AH93"/>
  <c r="AH95" s="1"/>
  <c r="AG73" i="26"/>
  <c r="AG72"/>
  <c r="AG108"/>
  <c r="AG107"/>
  <c r="AG114"/>
  <c r="AG115"/>
  <c r="AG80"/>
  <c r="AG79"/>
  <c r="AG66"/>
  <c r="AG65"/>
  <c r="AG31"/>
  <c r="AG127" s="1"/>
  <c r="AG30"/>
  <c r="AG59"/>
  <c r="AG58"/>
  <c r="AG52"/>
  <c r="AG51"/>
  <c r="AG100"/>
  <c r="AG101"/>
  <c r="AH75" i="27"/>
  <c r="AH89"/>
  <c r="AH53"/>
  <c r="AH54"/>
  <c r="AG93" i="26"/>
  <c r="AG94"/>
  <c r="AG86"/>
  <c r="AG87"/>
  <c r="AG44"/>
  <c r="AG45"/>
  <c r="AG38"/>
  <c r="AG37"/>
  <c r="AH110" i="27"/>
  <c r="AH68"/>
  <c r="AH47"/>
  <c r="AJ13"/>
  <c r="AI25"/>
  <c r="AI120" s="1"/>
  <c r="J48" i="4"/>
  <c r="J68"/>
  <c r="J47"/>
  <c r="J58"/>
  <c r="T13" i="17"/>
  <c r="T21" s="1"/>
  <c r="S25"/>
  <c r="S120" s="1"/>
  <c r="BE52" i="20"/>
  <c r="AG126" i="26" l="1"/>
  <c r="AF129"/>
  <c r="AH33" i="27"/>
  <c r="AH126"/>
  <c r="AH127"/>
  <c r="AH116"/>
  <c r="AH124"/>
  <c r="AH123"/>
  <c r="AG124" i="26"/>
  <c r="AG123"/>
  <c r="AH61" i="27"/>
  <c r="AH32"/>
  <c r="AH25" i="26"/>
  <c r="AH120" s="1"/>
  <c r="BD24" i="16"/>
  <c r="BD16"/>
  <c r="BD22"/>
  <c r="BD14"/>
  <c r="BD13"/>
  <c r="BD15"/>
  <c r="BD12"/>
  <c r="BE10"/>
  <c r="BE21"/>
  <c r="BE26"/>
  <c r="BE18"/>
  <c r="AH102" i="27"/>
  <c r="AH39"/>
  <c r="AH81"/>
  <c r="AH96"/>
  <c r="AI113"/>
  <c r="AI71"/>
  <c r="AI92"/>
  <c r="AI36"/>
  <c r="AI106"/>
  <c r="AI64"/>
  <c r="AI50"/>
  <c r="AI99"/>
  <c r="AI78"/>
  <c r="AI29"/>
  <c r="AI85"/>
  <c r="AI57"/>
  <c r="AI43"/>
  <c r="AG40" i="26"/>
  <c r="AG39"/>
  <c r="AG82"/>
  <c r="AG81"/>
  <c r="AG110"/>
  <c r="AG109"/>
  <c r="AJ21" i="27"/>
  <c r="AJ16"/>
  <c r="AJ18" s="1"/>
  <c r="AJ19" s="1"/>
  <c r="AG89" i="26"/>
  <c r="AG88"/>
  <c r="AI16"/>
  <c r="AI18" s="1"/>
  <c r="AI19" s="1"/>
  <c r="AI21"/>
  <c r="AG96"/>
  <c r="AG95"/>
  <c r="AG61"/>
  <c r="AG60"/>
  <c r="AG67"/>
  <c r="AG68"/>
  <c r="AG103"/>
  <c r="AG102"/>
  <c r="AG74"/>
  <c r="AG75"/>
  <c r="AG47"/>
  <c r="AG46"/>
  <c r="AG53"/>
  <c r="AG54"/>
  <c r="AG32"/>
  <c r="AG128" s="1"/>
  <c r="AG33"/>
  <c r="AG129" s="1"/>
  <c r="AG117"/>
  <c r="AG116"/>
  <c r="P58" i="4"/>
  <c r="J60"/>
  <c r="J62" s="1"/>
  <c r="J63"/>
  <c r="P68"/>
  <c r="J70"/>
  <c r="J72" s="1"/>
  <c r="J73"/>
  <c r="S113" i="17"/>
  <c r="S106"/>
  <c r="S99"/>
  <c r="S92"/>
  <c r="S85"/>
  <c r="S78"/>
  <c r="S71"/>
  <c r="S64"/>
  <c r="S57"/>
  <c r="S50"/>
  <c r="S43"/>
  <c r="S36"/>
  <c r="T16"/>
  <c r="T18" s="1"/>
  <c r="S29"/>
  <c r="BF52" i="20"/>
  <c r="AH128" i="27" l="1"/>
  <c r="AH129"/>
  <c r="AH78" i="26"/>
  <c r="AH79" s="1"/>
  <c r="AI122" i="27"/>
  <c r="AI121"/>
  <c r="AH113" i="26"/>
  <c r="AH115" s="1"/>
  <c r="S122" i="17"/>
  <c r="S121"/>
  <c r="AH50" i="26"/>
  <c r="AH43"/>
  <c r="AH45" s="1"/>
  <c r="AH57"/>
  <c r="AH58" s="1"/>
  <c r="AH106"/>
  <c r="AH107" s="1"/>
  <c r="AH71"/>
  <c r="AH72" s="1"/>
  <c r="AH36"/>
  <c r="AH37" s="1"/>
  <c r="AH92"/>
  <c r="AH93" s="1"/>
  <c r="AH99"/>
  <c r="AH100" s="1"/>
  <c r="AH29"/>
  <c r="AH31" s="1"/>
  <c r="AH85"/>
  <c r="AH86" s="1"/>
  <c r="AH64"/>
  <c r="AH66" s="1"/>
  <c r="BE15" i="16"/>
  <c r="BE14"/>
  <c r="BE13"/>
  <c r="BE22"/>
  <c r="BE24"/>
  <c r="BE12"/>
  <c r="BE16"/>
  <c r="BF10"/>
  <c r="BF26"/>
  <c r="BF21"/>
  <c r="BF18"/>
  <c r="AI58" i="27"/>
  <c r="AI59"/>
  <c r="AI100"/>
  <c r="AI101"/>
  <c r="AI37"/>
  <c r="AI38"/>
  <c r="AI22" i="26"/>
  <c r="AJ22" i="27"/>
  <c r="AH52" i="26"/>
  <c r="AH51"/>
  <c r="AI87" i="27"/>
  <c r="AI86"/>
  <c r="AI52"/>
  <c r="AI51"/>
  <c r="AI93"/>
  <c r="AI94"/>
  <c r="AI30"/>
  <c r="AI31"/>
  <c r="AI66"/>
  <c r="AI65"/>
  <c r="AI73"/>
  <c r="AI72"/>
  <c r="AH80" i="26"/>
  <c r="AI45" i="27"/>
  <c r="AI44"/>
  <c r="AI79"/>
  <c r="AI80"/>
  <c r="AI108"/>
  <c r="AI107"/>
  <c r="AI115"/>
  <c r="AI114"/>
  <c r="J74" i="4"/>
  <c r="K67" s="1"/>
  <c r="S115" i="17"/>
  <c r="S114"/>
  <c r="S37"/>
  <c r="S40" s="1"/>
  <c r="S38"/>
  <c r="S66"/>
  <c r="S65"/>
  <c r="S94"/>
  <c r="S93"/>
  <c r="S87"/>
  <c r="S86"/>
  <c r="S73"/>
  <c r="S72"/>
  <c r="S101"/>
  <c r="S100"/>
  <c r="S58"/>
  <c r="S59"/>
  <c r="S44"/>
  <c r="S47" s="1"/>
  <c r="S45"/>
  <c r="S52"/>
  <c r="S51"/>
  <c r="S80"/>
  <c r="S79"/>
  <c r="S108"/>
  <c r="S107"/>
  <c r="P70" i="4"/>
  <c r="P72" s="1"/>
  <c r="P73"/>
  <c r="P60"/>
  <c r="P62" s="1"/>
  <c r="P63"/>
  <c r="J64"/>
  <c r="K57" s="1"/>
  <c r="T19" i="17"/>
  <c r="T22" s="1"/>
  <c r="BG52" i="20"/>
  <c r="AI127" i="27" l="1"/>
  <c r="AI126"/>
  <c r="AH114" i="26"/>
  <c r="AH121"/>
  <c r="AH122"/>
  <c r="AI124" i="27"/>
  <c r="AI123"/>
  <c r="AH73" i="26"/>
  <c r="AH74" s="1"/>
  <c r="S124" i="17"/>
  <c r="S123"/>
  <c r="AH44" i="26"/>
  <c r="AH46" s="1"/>
  <c r="AH94"/>
  <c r="AH95" s="1"/>
  <c r="AH59"/>
  <c r="AH60" s="1"/>
  <c r="AH108"/>
  <c r="AH109" s="1"/>
  <c r="AH101"/>
  <c r="AH102" s="1"/>
  <c r="AH38"/>
  <c r="AH39" s="1"/>
  <c r="AH30"/>
  <c r="AH87"/>
  <c r="AH65"/>
  <c r="AH68" s="1"/>
  <c r="BF22" i="16"/>
  <c r="BF15"/>
  <c r="BF24"/>
  <c r="BF13"/>
  <c r="BF12"/>
  <c r="BF16"/>
  <c r="BF14"/>
  <c r="BG10"/>
  <c r="BG26"/>
  <c r="BG21"/>
  <c r="BG18"/>
  <c r="AI46" i="27"/>
  <c r="AI47"/>
  <c r="AI32"/>
  <c r="AI33"/>
  <c r="AH110" i="26"/>
  <c r="AI89" i="27"/>
  <c r="AI88"/>
  <c r="AH54" i="26"/>
  <c r="AH53"/>
  <c r="AK13" i="27"/>
  <c r="AJ25"/>
  <c r="AJ120" s="1"/>
  <c r="AH116" i="26"/>
  <c r="AH117"/>
  <c r="AH89"/>
  <c r="AH103"/>
  <c r="AI117" i="27"/>
  <c r="AI116"/>
  <c r="AI68"/>
  <c r="AI67"/>
  <c r="AH40" i="26"/>
  <c r="AI96" i="27"/>
  <c r="AI95"/>
  <c r="AJ13" i="26"/>
  <c r="AI25"/>
  <c r="AI120" s="1"/>
  <c r="AI102" i="27"/>
  <c r="AI103"/>
  <c r="AI110"/>
  <c r="AI109"/>
  <c r="AI74"/>
  <c r="AI75"/>
  <c r="AI81"/>
  <c r="AI82"/>
  <c r="AH82" i="26"/>
  <c r="AH81"/>
  <c r="AH96"/>
  <c r="AI53" i="27"/>
  <c r="AI54"/>
  <c r="AH75" i="26"/>
  <c r="AI39" i="27"/>
  <c r="AI40"/>
  <c r="AI61"/>
  <c r="AI60"/>
  <c r="AH61" i="26"/>
  <c r="P64" i="4"/>
  <c r="Q57" s="1"/>
  <c r="P74"/>
  <c r="Q67" s="1"/>
  <c r="S117" i="17"/>
  <c r="S116"/>
  <c r="S110"/>
  <c r="S109"/>
  <c r="S103"/>
  <c r="S102"/>
  <c r="S96"/>
  <c r="S95"/>
  <c r="S89"/>
  <c r="S88"/>
  <c r="S82"/>
  <c r="S81"/>
  <c r="S75"/>
  <c r="S74"/>
  <c r="S68"/>
  <c r="S67"/>
  <c r="S61"/>
  <c r="S60"/>
  <c r="S54"/>
  <c r="S53"/>
  <c r="S46"/>
  <c r="S39"/>
  <c r="T25"/>
  <c r="T120" s="1"/>
  <c r="U13"/>
  <c r="U21" s="1"/>
  <c r="BH52" i="20"/>
  <c r="AH127" i="26" l="1"/>
  <c r="AH32"/>
  <c r="AH126"/>
  <c r="AI128" i="27"/>
  <c r="AI129"/>
  <c r="AH124" i="26"/>
  <c r="AH123"/>
  <c r="AH47"/>
  <c r="AH33"/>
  <c r="AH129" s="1"/>
  <c r="AH67"/>
  <c r="AH88"/>
  <c r="BG14" i="16"/>
  <c r="BG24"/>
  <c r="BG12"/>
  <c r="BG16"/>
  <c r="BG13"/>
  <c r="BG15"/>
  <c r="BG22"/>
  <c r="BH10"/>
  <c r="BH26"/>
  <c r="BH18"/>
  <c r="BH21"/>
  <c r="AJ16" i="26"/>
  <c r="AJ18" s="1"/>
  <c r="AJ19" s="1"/>
  <c r="AJ21"/>
  <c r="AK21" i="27"/>
  <c r="AK16"/>
  <c r="AK18" s="1"/>
  <c r="AK19" s="1"/>
  <c r="AI99" i="26"/>
  <c r="AI78"/>
  <c r="AI29"/>
  <c r="AI113"/>
  <c r="AI71"/>
  <c r="AI50"/>
  <c r="AI36"/>
  <c r="AI64"/>
  <c r="AI85"/>
  <c r="AI92"/>
  <c r="AI106"/>
  <c r="AI57"/>
  <c r="AI43"/>
  <c r="AJ99" i="27"/>
  <c r="AJ57"/>
  <c r="AJ43"/>
  <c r="AJ106"/>
  <c r="AJ50"/>
  <c r="AJ36"/>
  <c r="AJ64"/>
  <c r="AJ85"/>
  <c r="AJ78"/>
  <c r="AJ92"/>
  <c r="AJ71"/>
  <c r="AJ113"/>
  <c r="AJ29"/>
  <c r="T106" i="17"/>
  <c r="T113"/>
  <c r="T99"/>
  <c r="T92"/>
  <c r="T85"/>
  <c r="T78"/>
  <c r="T71"/>
  <c r="T64"/>
  <c r="T57"/>
  <c r="T43"/>
  <c r="T50"/>
  <c r="T36"/>
  <c r="U16"/>
  <c r="U18" s="1"/>
  <c r="T29"/>
  <c r="BI52" i="20"/>
  <c r="AH128" i="26" l="1"/>
  <c r="AI122"/>
  <c r="AI121"/>
  <c r="AJ122" i="27"/>
  <c r="AJ121"/>
  <c r="T121" i="17"/>
  <c r="T122"/>
  <c r="BI10" i="16"/>
  <c r="BI26"/>
  <c r="BI18"/>
  <c r="BI21"/>
  <c r="BH22"/>
  <c r="BH14"/>
  <c r="BH16"/>
  <c r="BH13"/>
  <c r="BH24"/>
  <c r="BH15"/>
  <c r="BH12"/>
  <c r="AK22" i="27"/>
  <c r="AL13" s="1"/>
  <c r="AJ114"/>
  <c r="AJ115"/>
  <c r="AJ87"/>
  <c r="AJ86"/>
  <c r="AJ108"/>
  <c r="AJ107"/>
  <c r="AI44" i="26"/>
  <c r="AI45"/>
  <c r="AI86"/>
  <c r="AI87"/>
  <c r="AI73"/>
  <c r="AI72"/>
  <c r="AI100"/>
  <c r="AI101"/>
  <c r="AJ73" i="27"/>
  <c r="AJ72"/>
  <c r="AJ65"/>
  <c r="AJ66"/>
  <c r="AJ44"/>
  <c r="AJ45"/>
  <c r="AI59" i="26"/>
  <c r="AI58"/>
  <c r="AI66"/>
  <c r="AI65"/>
  <c r="AI115"/>
  <c r="AI114"/>
  <c r="AJ93" i="27"/>
  <c r="AJ94"/>
  <c r="AJ38"/>
  <c r="AJ37"/>
  <c r="AJ58"/>
  <c r="AJ59"/>
  <c r="AI108" i="26"/>
  <c r="AI107"/>
  <c r="AI38"/>
  <c r="AI37"/>
  <c r="AI31"/>
  <c r="AI30"/>
  <c r="AI126" s="1"/>
  <c r="AJ22"/>
  <c r="AJ30" i="27"/>
  <c r="AJ31"/>
  <c r="AJ80"/>
  <c r="AJ79"/>
  <c r="AJ51"/>
  <c r="AJ52"/>
  <c r="AJ101"/>
  <c r="AJ100"/>
  <c r="AI93" i="26"/>
  <c r="AI94"/>
  <c r="AI52"/>
  <c r="AI51"/>
  <c r="AI80"/>
  <c r="AI79"/>
  <c r="T93" i="17"/>
  <c r="T94"/>
  <c r="T52"/>
  <c r="T51"/>
  <c r="T72"/>
  <c r="T73"/>
  <c r="T101"/>
  <c r="T100"/>
  <c r="T37"/>
  <c r="T40" s="1"/>
  <c r="T38"/>
  <c r="T79"/>
  <c r="T80"/>
  <c r="T115"/>
  <c r="T114"/>
  <c r="T66"/>
  <c r="T65"/>
  <c r="T44"/>
  <c r="T47" s="1"/>
  <c r="T45"/>
  <c r="T59"/>
  <c r="T58"/>
  <c r="T87"/>
  <c r="T86"/>
  <c r="T108"/>
  <c r="T107"/>
  <c r="BJ52" i="20"/>
  <c r="AI127" i="26" l="1"/>
  <c r="AJ127" i="27"/>
  <c r="AJ126"/>
  <c r="AJ124"/>
  <c r="AJ123"/>
  <c r="AI123" i="26"/>
  <c r="AI124"/>
  <c r="T124" i="17"/>
  <c r="T123"/>
  <c r="BJ10" i="16"/>
  <c r="BJ26"/>
  <c r="BJ21"/>
  <c r="BJ18"/>
  <c r="BI22"/>
  <c r="BI14"/>
  <c r="BI13"/>
  <c r="BI12"/>
  <c r="BI16"/>
  <c r="BI15"/>
  <c r="BI24"/>
  <c r="AK25" i="27"/>
  <c r="AK120" s="1"/>
  <c r="AI39" i="26"/>
  <c r="AI40"/>
  <c r="AJ75" i="27"/>
  <c r="AJ74"/>
  <c r="AI75" i="26"/>
  <c r="AI74"/>
  <c r="AJ89" i="27"/>
  <c r="AJ88"/>
  <c r="AI96" i="26"/>
  <c r="AI95"/>
  <c r="AJ33" i="27"/>
  <c r="AJ32"/>
  <c r="AI53" i="26"/>
  <c r="AI54"/>
  <c r="AJ102" i="27"/>
  <c r="AJ103"/>
  <c r="AJ81"/>
  <c r="AJ82"/>
  <c r="AK13" i="26"/>
  <c r="AJ25"/>
  <c r="AJ120" s="1"/>
  <c r="AJ61" i="27"/>
  <c r="AJ60"/>
  <c r="AJ95"/>
  <c r="AJ96"/>
  <c r="AJ47"/>
  <c r="AJ46"/>
  <c r="AI46" i="26"/>
  <c r="AI47"/>
  <c r="AJ54" i="27"/>
  <c r="AJ53"/>
  <c r="AI67" i="26"/>
  <c r="AI68"/>
  <c r="AL21" i="27"/>
  <c r="AL16"/>
  <c r="AL18" s="1"/>
  <c r="AL19" s="1"/>
  <c r="AI33" i="26"/>
  <c r="AI32"/>
  <c r="AI109"/>
  <c r="AI110"/>
  <c r="AJ40" i="27"/>
  <c r="AJ39"/>
  <c r="AI116" i="26"/>
  <c r="AI117"/>
  <c r="AI61"/>
  <c r="AI60"/>
  <c r="AJ110" i="27"/>
  <c r="AJ109"/>
  <c r="AI82" i="26"/>
  <c r="AI81"/>
  <c r="AJ68" i="27"/>
  <c r="AJ67"/>
  <c r="AI102" i="26"/>
  <c r="AI103"/>
  <c r="AI88"/>
  <c r="AI89"/>
  <c r="AJ117" i="27"/>
  <c r="AJ116"/>
  <c r="T117" i="17"/>
  <c r="T116"/>
  <c r="T110"/>
  <c r="T109"/>
  <c r="T103"/>
  <c r="T102"/>
  <c r="T96"/>
  <c r="T95"/>
  <c r="T89"/>
  <c r="T88"/>
  <c r="T82"/>
  <c r="T81"/>
  <c r="T75"/>
  <c r="T74"/>
  <c r="T68"/>
  <c r="T67"/>
  <c r="T61"/>
  <c r="T60"/>
  <c r="T54"/>
  <c r="T53"/>
  <c r="T46"/>
  <c r="T39"/>
  <c r="U19"/>
  <c r="U22" s="1"/>
  <c r="BK52" i="20"/>
  <c r="AI128" i="26" l="1"/>
  <c r="AI129"/>
  <c r="AJ128" i="27"/>
  <c r="AJ129"/>
  <c r="AK64"/>
  <c r="AK66" s="1"/>
  <c r="BK10" i="16"/>
  <c r="BK26"/>
  <c r="BK21"/>
  <c r="BK18"/>
  <c r="BJ16"/>
  <c r="BJ15"/>
  <c r="BJ24"/>
  <c r="BJ12"/>
  <c r="BJ14"/>
  <c r="BJ13"/>
  <c r="BJ22"/>
  <c r="AK99" i="27"/>
  <c r="AK100" s="1"/>
  <c r="AK92"/>
  <c r="AK93" s="1"/>
  <c r="AK71"/>
  <c r="AK73" s="1"/>
  <c r="AK113"/>
  <c r="AK85"/>
  <c r="AK86" s="1"/>
  <c r="AK57"/>
  <c r="AK58" s="1"/>
  <c r="AK78"/>
  <c r="AK79" s="1"/>
  <c r="AK29"/>
  <c r="AK30" s="1"/>
  <c r="AK36"/>
  <c r="AK37" s="1"/>
  <c r="AK106"/>
  <c r="AK108" s="1"/>
  <c r="AK43"/>
  <c r="AK45" s="1"/>
  <c r="AK50"/>
  <c r="AK51" s="1"/>
  <c r="AL22"/>
  <c r="AJ99" i="26"/>
  <c r="AJ78"/>
  <c r="AJ43"/>
  <c r="AJ113"/>
  <c r="AJ64"/>
  <c r="AJ50"/>
  <c r="AJ36"/>
  <c r="AJ106"/>
  <c r="AJ85"/>
  <c r="AJ92"/>
  <c r="AJ71"/>
  <c r="AJ29"/>
  <c r="AJ57"/>
  <c r="AK21"/>
  <c r="AK16"/>
  <c r="AK18" s="1"/>
  <c r="AK19" s="1"/>
  <c r="AK65" i="27"/>
  <c r="U25" i="17"/>
  <c r="U120" s="1"/>
  <c r="BL52" i="20"/>
  <c r="AK72" i="27" l="1"/>
  <c r="AK75" s="1"/>
  <c r="AK122"/>
  <c r="AK121"/>
  <c r="AJ121" i="26"/>
  <c r="AJ122"/>
  <c r="AK114" i="27"/>
  <c r="AK117" s="1"/>
  <c r="AK44"/>
  <c r="AK46" s="1"/>
  <c r="AK94"/>
  <c r="AK95" s="1"/>
  <c r="AK101"/>
  <c r="AK102" s="1"/>
  <c r="AK38"/>
  <c r="AK39" s="1"/>
  <c r="BL10" i="16"/>
  <c r="BL21"/>
  <c r="BL18"/>
  <c r="BL26"/>
  <c r="BK14"/>
  <c r="BK15"/>
  <c r="BK13"/>
  <c r="BK24"/>
  <c r="BK12"/>
  <c r="BK16"/>
  <c r="BK22"/>
  <c r="AK115" i="27"/>
  <c r="AK116" s="1"/>
  <c r="AK59"/>
  <c r="AK60" s="1"/>
  <c r="AK87"/>
  <c r="AK88" s="1"/>
  <c r="AK52"/>
  <c r="AK53" s="1"/>
  <c r="AK31"/>
  <c r="AK80"/>
  <c r="AK81" s="1"/>
  <c r="AK107"/>
  <c r="AK110" s="1"/>
  <c r="AK22" i="26"/>
  <c r="AL13" s="1"/>
  <c r="AJ58"/>
  <c r="AJ59"/>
  <c r="AJ86"/>
  <c r="AJ87"/>
  <c r="AJ66"/>
  <c r="AJ65"/>
  <c r="AJ100"/>
  <c r="AJ101"/>
  <c r="AK103" i="27"/>
  <c r="AK54"/>
  <c r="AK33"/>
  <c r="AJ31" i="26"/>
  <c r="AJ30"/>
  <c r="AJ108"/>
  <c r="AJ107"/>
  <c r="AJ114"/>
  <c r="AJ115"/>
  <c r="AK96" i="27"/>
  <c r="AK61"/>
  <c r="AJ72" i="26"/>
  <c r="AJ73"/>
  <c r="AJ37"/>
  <c r="AJ38"/>
  <c r="AJ44"/>
  <c r="AJ45"/>
  <c r="AK89" i="27"/>
  <c r="AK68"/>
  <c r="AK67"/>
  <c r="AK40"/>
  <c r="AK82"/>
  <c r="AJ94" i="26"/>
  <c r="AJ93"/>
  <c r="AJ51"/>
  <c r="AJ52"/>
  <c r="AJ80"/>
  <c r="AJ79"/>
  <c r="AM13" i="27"/>
  <c r="AL25"/>
  <c r="AL120" s="1"/>
  <c r="U113" i="17"/>
  <c r="U106"/>
  <c r="U99"/>
  <c r="U85"/>
  <c r="U78"/>
  <c r="U71"/>
  <c r="U92"/>
  <c r="U64"/>
  <c r="U57"/>
  <c r="U50"/>
  <c r="U43"/>
  <c r="U36"/>
  <c r="U29"/>
  <c r="V13"/>
  <c r="V21" s="1"/>
  <c r="BM52" i="20"/>
  <c r="AJ127" i="26" l="1"/>
  <c r="AJ126"/>
  <c r="AK74" i="27"/>
  <c r="AK32"/>
  <c r="AK127"/>
  <c r="AK126"/>
  <c r="AJ124" i="26"/>
  <c r="AJ123"/>
  <c r="AK124" i="27"/>
  <c r="AK123"/>
  <c r="AK47"/>
  <c r="U121" i="17"/>
  <c r="U122"/>
  <c r="BM10" i="16"/>
  <c r="BM26"/>
  <c r="BM21"/>
  <c r="BM18"/>
  <c r="BL13"/>
  <c r="BL24"/>
  <c r="BL16"/>
  <c r="BL14"/>
  <c r="BL22"/>
  <c r="BL15"/>
  <c r="BL12"/>
  <c r="AK25" i="26"/>
  <c r="AK120" s="1"/>
  <c r="AK109" i="27"/>
  <c r="AJ82" i="26"/>
  <c r="AJ81"/>
  <c r="AJ95"/>
  <c r="AJ96"/>
  <c r="AJ110"/>
  <c r="AJ109"/>
  <c r="AL16"/>
  <c r="AL18" s="1"/>
  <c r="AL19" s="1"/>
  <c r="AL21"/>
  <c r="AJ61"/>
  <c r="AJ60"/>
  <c r="AJ47"/>
  <c r="AJ46"/>
  <c r="AJ74"/>
  <c r="AJ75"/>
  <c r="AL113" i="27"/>
  <c r="AL92"/>
  <c r="AL57"/>
  <c r="AL43"/>
  <c r="AL78"/>
  <c r="AL36"/>
  <c r="AL106"/>
  <c r="AL99"/>
  <c r="AL71"/>
  <c r="AL29"/>
  <c r="AL85"/>
  <c r="AL64"/>
  <c r="AL50"/>
  <c r="AJ32" i="26"/>
  <c r="AJ33"/>
  <c r="AJ103"/>
  <c r="AJ102"/>
  <c r="AJ89"/>
  <c r="AJ88"/>
  <c r="AM21" i="27"/>
  <c r="AM16"/>
  <c r="AM18" s="1"/>
  <c r="AM19" s="1"/>
  <c r="AJ54" i="26"/>
  <c r="AJ53"/>
  <c r="AJ40"/>
  <c r="AJ39"/>
  <c r="AJ117"/>
  <c r="AJ116"/>
  <c r="AJ67"/>
  <c r="AJ68"/>
  <c r="U100" i="17"/>
  <c r="U101"/>
  <c r="U51"/>
  <c r="U52"/>
  <c r="U73"/>
  <c r="U72"/>
  <c r="U107"/>
  <c r="U108"/>
  <c r="U45"/>
  <c r="U44"/>
  <c r="U47" s="1"/>
  <c r="U59"/>
  <c r="U58"/>
  <c r="U80"/>
  <c r="U79"/>
  <c r="U114"/>
  <c r="U115"/>
  <c r="U94"/>
  <c r="U93"/>
  <c r="U37"/>
  <c r="U40" s="1"/>
  <c r="U38"/>
  <c r="U65"/>
  <c r="U66"/>
  <c r="U87"/>
  <c r="U86"/>
  <c r="V16"/>
  <c r="V18" s="1"/>
  <c r="BN52" i="20"/>
  <c r="AJ128" i="26" l="1"/>
  <c r="AJ129"/>
  <c r="AK129" i="27"/>
  <c r="AK128"/>
  <c r="AL122"/>
  <c r="AL121"/>
  <c r="AK99" i="26"/>
  <c r="AK101" s="1"/>
  <c r="U124" i="17"/>
  <c r="U123"/>
  <c r="AK85" i="26"/>
  <c r="AK86" s="1"/>
  <c r="AK64"/>
  <c r="AK66" s="1"/>
  <c r="BN10" i="16"/>
  <c r="BN18"/>
  <c r="BN26"/>
  <c r="BN21"/>
  <c r="BM12"/>
  <c r="BM24"/>
  <c r="BM14"/>
  <c r="BM15"/>
  <c r="BM13"/>
  <c r="BM16"/>
  <c r="BM22"/>
  <c r="AK36" i="26"/>
  <c r="AK37" s="1"/>
  <c r="AK29"/>
  <c r="AK30" s="1"/>
  <c r="AK113"/>
  <c r="AK106"/>
  <c r="AK107" s="1"/>
  <c r="AK50"/>
  <c r="AK52" s="1"/>
  <c r="AK43"/>
  <c r="AK45" s="1"/>
  <c r="AK92"/>
  <c r="AK93" s="1"/>
  <c r="AK57"/>
  <c r="AK58" s="1"/>
  <c r="AK71"/>
  <c r="AK73" s="1"/>
  <c r="AK78"/>
  <c r="AK79" s="1"/>
  <c r="AL52" i="27"/>
  <c r="AL51"/>
  <c r="AL72"/>
  <c r="AL73"/>
  <c r="AL80"/>
  <c r="AL79"/>
  <c r="AL115"/>
  <c r="AL114"/>
  <c r="AL65"/>
  <c r="AL66"/>
  <c r="AL101"/>
  <c r="AL100"/>
  <c r="AL44"/>
  <c r="AL45"/>
  <c r="AL22" i="26"/>
  <c r="AM22" i="27"/>
  <c r="AL86"/>
  <c r="AL87"/>
  <c r="AL107"/>
  <c r="AL108"/>
  <c r="AL58"/>
  <c r="AL59"/>
  <c r="AL30"/>
  <c r="AL31"/>
  <c r="AL38"/>
  <c r="AL37"/>
  <c r="AL93"/>
  <c r="AL94"/>
  <c r="U117" i="17"/>
  <c r="U116"/>
  <c r="U110"/>
  <c r="U109"/>
  <c r="U103"/>
  <c r="U102"/>
  <c r="U96"/>
  <c r="U95"/>
  <c r="U89"/>
  <c r="U88"/>
  <c r="U82"/>
  <c r="U81"/>
  <c r="U75"/>
  <c r="U74"/>
  <c r="U68"/>
  <c r="U67"/>
  <c r="U61"/>
  <c r="U60"/>
  <c r="U54"/>
  <c r="U53"/>
  <c r="U46"/>
  <c r="U39"/>
  <c r="G176" i="20"/>
  <c r="I175"/>
  <c r="H178"/>
  <c r="J171"/>
  <c r="G166"/>
  <c r="G189"/>
  <c r="H153"/>
  <c r="H170"/>
  <c r="J175"/>
  <c r="J185"/>
  <c r="J152"/>
  <c r="H185"/>
  <c r="H175"/>
  <c r="G155"/>
  <c r="H174"/>
  <c r="G160"/>
  <c r="H156"/>
  <c r="J163"/>
  <c r="J154"/>
  <c r="K161"/>
  <c r="H176"/>
  <c r="K163"/>
  <c r="K181"/>
  <c r="J190"/>
  <c r="I178"/>
  <c r="K174"/>
  <c r="G177"/>
  <c r="K191"/>
  <c r="H190"/>
  <c r="K170"/>
  <c r="K177"/>
  <c r="I186"/>
  <c r="J166"/>
  <c r="H160"/>
  <c r="I152"/>
  <c r="K176"/>
  <c r="H177"/>
  <c r="G178"/>
  <c r="K162"/>
  <c r="H155"/>
  <c r="I176"/>
  <c r="G182"/>
  <c r="K182"/>
  <c r="I166"/>
  <c r="K152"/>
  <c r="G153"/>
  <c r="H166"/>
  <c r="G162"/>
  <c r="H181"/>
  <c r="G156"/>
  <c r="I154"/>
  <c r="I167"/>
  <c r="J177"/>
  <c r="I156"/>
  <c r="I159"/>
  <c r="G170"/>
  <c r="H163"/>
  <c r="H159"/>
  <c r="J162"/>
  <c r="I185"/>
  <c r="H161"/>
  <c r="J160"/>
  <c r="J174"/>
  <c r="I171"/>
  <c r="H162"/>
  <c r="I174"/>
  <c r="K189"/>
  <c r="J156"/>
  <c r="K153"/>
  <c r="I189"/>
  <c r="H171"/>
  <c r="I162"/>
  <c r="G152"/>
  <c r="J186"/>
  <c r="J170"/>
  <c r="I160"/>
  <c r="K159"/>
  <c r="G185"/>
  <c r="J161"/>
  <c r="G167"/>
  <c r="J182"/>
  <c r="J189"/>
  <c r="K178"/>
  <c r="K167"/>
  <c r="I182"/>
  <c r="K175"/>
  <c r="G181"/>
  <c r="J176"/>
  <c r="H154"/>
  <c r="K190"/>
  <c r="J181"/>
  <c r="I153"/>
  <c r="K154"/>
  <c r="H189"/>
  <c r="I163"/>
  <c r="K186"/>
  <c r="I177"/>
  <c r="I155"/>
  <c r="I170"/>
  <c r="G154"/>
  <c r="K155"/>
  <c r="G161"/>
  <c r="G175"/>
  <c r="H167"/>
  <c r="G159"/>
  <c r="G190"/>
  <c r="I161"/>
  <c r="H152"/>
  <c r="K185"/>
  <c r="J155"/>
  <c r="G191"/>
  <c r="K166"/>
  <c r="H191"/>
  <c r="J178"/>
  <c r="I190"/>
  <c r="J191"/>
  <c r="J153"/>
  <c r="G186"/>
  <c r="I181"/>
  <c r="J159"/>
  <c r="G163"/>
  <c r="H182"/>
  <c r="J167"/>
  <c r="I191"/>
  <c r="K160"/>
  <c r="G171"/>
  <c r="K156"/>
  <c r="K171"/>
  <c r="G174"/>
  <c r="H186"/>
  <c r="V19" i="17"/>
  <c r="V22" s="1"/>
  <c r="K145" i="20"/>
  <c r="H151"/>
  <c r="G151"/>
  <c r="I151"/>
  <c r="J151"/>
  <c r="K151"/>
  <c r="AL126" i="27" l="1"/>
  <c r="AL127"/>
  <c r="AK65" i="26"/>
  <c r="AK68" s="1"/>
  <c r="AK100"/>
  <c r="AK31"/>
  <c r="AL124" i="27"/>
  <c r="AL123"/>
  <c r="AK51" i="26"/>
  <c r="AK53" s="1"/>
  <c r="AK122"/>
  <c r="AK121"/>
  <c r="AK87"/>
  <c r="AK88" s="1"/>
  <c r="AK115"/>
  <c r="AK80"/>
  <c r="AK81" s="1"/>
  <c r="AK114"/>
  <c r="AK44"/>
  <c r="AK47" s="1"/>
  <c r="AK59"/>
  <c r="AK60" s="1"/>
  <c r="AK38"/>
  <c r="AK39" s="1"/>
  <c r="K14" i="4"/>
  <c r="K15" s="1"/>
  <c r="K12"/>
  <c r="K13" s="1"/>
  <c r="K10"/>
  <c r="K57" i="16"/>
  <c r="BN16"/>
  <c r="BN24"/>
  <c r="BN13"/>
  <c r="BN15"/>
  <c r="BN22"/>
  <c r="BN12"/>
  <c r="BN14"/>
  <c r="G192" i="20"/>
  <c r="AK108" i="26"/>
  <c r="AK109" s="1"/>
  <c r="AK72"/>
  <c r="AK74" s="1"/>
  <c r="AK94"/>
  <c r="AK95" s="1"/>
  <c r="AK102"/>
  <c r="AK103"/>
  <c r="AM13"/>
  <c r="AL25"/>
  <c r="AL120" s="1"/>
  <c r="AL81" i="27"/>
  <c r="AL82"/>
  <c r="AL54"/>
  <c r="AL53"/>
  <c r="AL96"/>
  <c r="AL95"/>
  <c r="AL32"/>
  <c r="AL33"/>
  <c r="AK67" i="26"/>
  <c r="AL61" i="27"/>
  <c r="AL60"/>
  <c r="AL89"/>
  <c r="AL88"/>
  <c r="AK61" i="26"/>
  <c r="AK110"/>
  <c r="AK96"/>
  <c r="AL39" i="27"/>
  <c r="AL40"/>
  <c r="AK82" i="26"/>
  <c r="AK33"/>
  <c r="AL47" i="27"/>
  <c r="AL46"/>
  <c r="AL67"/>
  <c r="AL68"/>
  <c r="AL117"/>
  <c r="AL116"/>
  <c r="AL110"/>
  <c r="AL109"/>
  <c r="AN13"/>
  <c r="AM25"/>
  <c r="AM120" s="1"/>
  <c r="AL102"/>
  <c r="AL103"/>
  <c r="AK40" i="26"/>
  <c r="AL75" i="27"/>
  <c r="AL74"/>
  <c r="AK54" i="26"/>
  <c r="AK89"/>
  <c r="K11" i="4"/>
  <c r="K24"/>
  <c r="K28" s="1"/>
  <c r="K192" i="20"/>
  <c r="I192"/>
  <c r="J192"/>
  <c r="H192"/>
  <c r="AK126" i="26" l="1"/>
  <c r="AK32"/>
  <c r="AK127"/>
  <c r="AL129" i="27"/>
  <c r="AL128"/>
  <c r="AK116" i="26"/>
  <c r="AK124"/>
  <c r="AK123"/>
  <c r="AK117"/>
  <c r="AK46"/>
  <c r="K18" i="4"/>
  <c r="K33"/>
  <c r="K31"/>
  <c r="K32" s="1"/>
  <c r="AK75" i="26"/>
  <c r="AK129" s="1"/>
  <c r="AN21" i="27"/>
  <c r="AN16"/>
  <c r="AN18" s="1"/>
  <c r="AN19" s="1"/>
  <c r="AM16" i="26"/>
  <c r="AM18" s="1"/>
  <c r="AM19" s="1"/>
  <c r="AM21"/>
  <c r="AM99" i="27"/>
  <c r="AM64"/>
  <c r="AM29"/>
  <c r="AM78"/>
  <c r="AM106"/>
  <c r="AM50"/>
  <c r="AM85"/>
  <c r="AM57"/>
  <c r="AM43"/>
  <c r="AM113"/>
  <c r="AM92"/>
  <c r="AM36"/>
  <c r="AM71"/>
  <c r="AL99" i="26"/>
  <c r="AL71"/>
  <c r="AL64"/>
  <c r="AL113"/>
  <c r="AL57"/>
  <c r="AL106"/>
  <c r="AL50"/>
  <c r="AL92"/>
  <c r="AL36"/>
  <c r="AL29"/>
  <c r="AL85"/>
  <c r="AL43"/>
  <c r="AL78"/>
  <c r="K47" i="4"/>
  <c r="K58"/>
  <c r="K48"/>
  <c r="K68"/>
  <c r="J27" i="6"/>
  <c r="J18" i="10" s="1"/>
  <c r="J14" i="9"/>
  <c r="H27" i="6"/>
  <c r="H18" i="10" s="1"/>
  <c r="H14" i="9"/>
  <c r="I27" i="6"/>
  <c r="I18" i="10" s="1"/>
  <c r="I14" i="9"/>
  <c r="K27" i="6"/>
  <c r="K18" i="10" s="1"/>
  <c r="K14" i="9"/>
  <c r="G27" i="6"/>
  <c r="G18" i="10" s="1"/>
  <c r="G20" i="21" s="1"/>
  <c r="G14" i="9"/>
  <c r="AK128" i="26" l="1"/>
  <c r="AL122"/>
  <c r="AL121"/>
  <c r="AM121" i="27"/>
  <c r="AM122"/>
  <c r="AN22"/>
  <c r="AN25" s="1"/>
  <c r="AN120" s="1"/>
  <c r="AL86" i="26"/>
  <c r="AL87"/>
  <c r="AL52"/>
  <c r="AL51"/>
  <c r="AL66"/>
  <c r="AL65"/>
  <c r="AM72" i="27"/>
  <c r="AM73"/>
  <c r="AM44"/>
  <c r="AM45"/>
  <c r="AM107"/>
  <c r="AM108"/>
  <c r="AM100"/>
  <c r="AM101"/>
  <c r="AL31" i="26"/>
  <c r="AL30"/>
  <c r="AL108"/>
  <c r="AL107"/>
  <c r="AL73"/>
  <c r="AL72"/>
  <c r="AM37" i="27"/>
  <c r="AM38"/>
  <c r="AM58"/>
  <c r="AM59"/>
  <c r="AM80"/>
  <c r="AM79"/>
  <c r="AM22" i="26"/>
  <c r="AL80"/>
  <c r="AL79"/>
  <c r="AL38"/>
  <c r="AL37"/>
  <c r="AL59"/>
  <c r="AL58"/>
  <c r="AL100"/>
  <c r="AL101"/>
  <c r="AM94" i="27"/>
  <c r="AM93"/>
  <c r="AM86"/>
  <c r="AM87"/>
  <c r="AM30"/>
  <c r="AM31"/>
  <c r="AL44" i="26"/>
  <c r="AL45"/>
  <c r="AL93"/>
  <c r="AL94"/>
  <c r="AL115"/>
  <c r="AL114"/>
  <c r="AM115" i="27"/>
  <c r="AM114"/>
  <c r="AM52"/>
  <c r="AM51"/>
  <c r="AM65"/>
  <c r="AM66"/>
  <c r="Q58" i="4"/>
  <c r="K60"/>
  <c r="K62" s="1"/>
  <c r="K63"/>
  <c r="Q68"/>
  <c r="K70"/>
  <c r="K72" s="1"/>
  <c r="K73"/>
  <c r="W13" i="17"/>
  <c r="W21" s="1"/>
  <c r="V25"/>
  <c r="V120" s="1"/>
  <c r="J20" i="21"/>
  <c r="K20"/>
  <c r="I20"/>
  <c r="H20"/>
  <c r="AL127" i="26" l="1"/>
  <c r="AL126"/>
  <c r="AM126" i="27"/>
  <c r="AM127"/>
  <c r="AM124"/>
  <c r="AM123"/>
  <c r="AL124" i="26"/>
  <c r="AL123"/>
  <c r="AO13" i="27"/>
  <c r="AO21" s="1"/>
  <c r="AL46" i="26"/>
  <c r="AL47"/>
  <c r="AM32" i="27"/>
  <c r="AM33"/>
  <c r="AL74" i="26"/>
  <c r="AL75"/>
  <c r="AL33"/>
  <c r="AL32"/>
  <c r="AL53"/>
  <c r="AL54"/>
  <c r="AM117" i="27"/>
  <c r="AM116"/>
  <c r="AN113"/>
  <c r="AN57"/>
  <c r="AN64"/>
  <c r="AN29"/>
  <c r="AN99"/>
  <c r="AN43"/>
  <c r="AN71"/>
  <c r="AN106"/>
  <c r="AN78"/>
  <c r="AN92"/>
  <c r="AN36"/>
  <c r="AN50"/>
  <c r="AN85"/>
  <c r="AL40" i="26"/>
  <c r="AL39"/>
  <c r="AN13"/>
  <c r="AM25"/>
  <c r="AM120" s="1"/>
  <c r="AM60" i="27"/>
  <c r="AM61"/>
  <c r="AM109"/>
  <c r="AM110"/>
  <c r="AM74"/>
  <c r="AM75"/>
  <c r="AM68"/>
  <c r="AM67"/>
  <c r="AL96" i="26"/>
  <c r="AL95"/>
  <c r="AM88" i="27"/>
  <c r="AM89"/>
  <c r="AL103" i="26"/>
  <c r="AL102"/>
  <c r="AM82" i="27"/>
  <c r="AM81"/>
  <c r="AL109" i="26"/>
  <c r="AL110"/>
  <c r="AL67"/>
  <c r="AL68"/>
  <c r="AM54" i="27"/>
  <c r="AM53"/>
  <c r="AL116" i="26"/>
  <c r="AL117"/>
  <c r="AM95" i="27"/>
  <c r="AM96"/>
  <c r="AL60" i="26"/>
  <c r="AL61"/>
  <c r="AL82"/>
  <c r="AL81"/>
  <c r="AM39" i="27"/>
  <c r="AM40"/>
  <c r="AM102"/>
  <c r="AM103"/>
  <c r="AM46"/>
  <c r="AM47"/>
  <c r="AL89" i="26"/>
  <c r="AL88"/>
  <c r="K74" i="4"/>
  <c r="Q70"/>
  <c r="Q72" s="1"/>
  <c r="Q73"/>
  <c r="Q60"/>
  <c r="Q62" s="1"/>
  <c r="Q63"/>
  <c r="V106" i="17"/>
  <c r="V113"/>
  <c r="V99"/>
  <c r="V92"/>
  <c r="V78"/>
  <c r="V85"/>
  <c r="V71"/>
  <c r="V64"/>
  <c r="V50"/>
  <c r="V43"/>
  <c r="V36"/>
  <c r="V57"/>
  <c r="W16"/>
  <c r="K64" i="4"/>
  <c r="V29" i="17"/>
  <c r="AL128" i="26" l="1"/>
  <c r="AL129"/>
  <c r="AM129" i="27"/>
  <c r="AM128"/>
  <c r="AO16"/>
  <c r="AO18" s="1"/>
  <c r="AO19" s="1"/>
  <c r="AO22" s="1"/>
  <c r="AP13" s="1"/>
  <c r="AN122"/>
  <c r="AN121"/>
  <c r="V122" i="17"/>
  <c r="V121"/>
  <c r="W18"/>
  <c r="W19" s="1"/>
  <c r="W22" s="1"/>
  <c r="AN94" i="27"/>
  <c r="AN93"/>
  <c r="AN44"/>
  <c r="AN45"/>
  <c r="AN59"/>
  <c r="AN58"/>
  <c r="AM113" i="26"/>
  <c r="AM71"/>
  <c r="AM50"/>
  <c r="AM43"/>
  <c r="AM36"/>
  <c r="AM64"/>
  <c r="AM99"/>
  <c r="AM57"/>
  <c r="AM85"/>
  <c r="AM92"/>
  <c r="AM106"/>
  <c r="AM29"/>
  <c r="AM78"/>
  <c r="AN87" i="27"/>
  <c r="AN86"/>
  <c r="AN79"/>
  <c r="AN80"/>
  <c r="AN101"/>
  <c r="AN100"/>
  <c r="AN114"/>
  <c r="AN115"/>
  <c r="AN16" i="26"/>
  <c r="AN18" s="1"/>
  <c r="AN19" s="1"/>
  <c r="AN21"/>
  <c r="AN52" i="27"/>
  <c r="AN51"/>
  <c r="AN108"/>
  <c r="AN107"/>
  <c r="AN31"/>
  <c r="AN30"/>
  <c r="AN38"/>
  <c r="AN37"/>
  <c r="AN72"/>
  <c r="AN73"/>
  <c r="AN66"/>
  <c r="AN65"/>
  <c r="Q74" i="4"/>
  <c r="V101" i="17"/>
  <c r="V100"/>
  <c r="V73"/>
  <c r="V72"/>
  <c r="V45"/>
  <c r="V44"/>
  <c r="V47" s="1"/>
  <c r="V87"/>
  <c r="V86"/>
  <c r="V115"/>
  <c r="V114"/>
  <c r="V37"/>
  <c r="V40" s="1"/>
  <c r="V38"/>
  <c r="V52"/>
  <c r="V51"/>
  <c r="V80"/>
  <c r="V79"/>
  <c r="V108"/>
  <c r="V107"/>
  <c r="V59"/>
  <c r="V58"/>
  <c r="V66"/>
  <c r="V65"/>
  <c r="V94"/>
  <c r="V93"/>
  <c r="Q64" i="4"/>
  <c r="AN126" i="27" l="1"/>
  <c r="AN127"/>
  <c r="AN124"/>
  <c r="AN123"/>
  <c r="AM122" i="26"/>
  <c r="AM121"/>
  <c r="V124" i="17"/>
  <c r="V123"/>
  <c r="AO25" i="27"/>
  <c r="AO120" s="1"/>
  <c r="AN22" i="26"/>
  <c r="AM93"/>
  <c r="AM94"/>
  <c r="AM66"/>
  <c r="AM65"/>
  <c r="AM73"/>
  <c r="AM72"/>
  <c r="AN61" i="27"/>
  <c r="AN60"/>
  <c r="AN95"/>
  <c r="AN96"/>
  <c r="AN33"/>
  <c r="AN32"/>
  <c r="AN53"/>
  <c r="AN54"/>
  <c r="AM80" i="26"/>
  <c r="AM79"/>
  <c r="AM87"/>
  <c r="AM86"/>
  <c r="AM37"/>
  <c r="AM38"/>
  <c r="AM114"/>
  <c r="AM115"/>
  <c r="AN75" i="27"/>
  <c r="AN74"/>
  <c r="AN117"/>
  <c r="AN116"/>
  <c r="AN81"/>
  <c r="AN82"/>
  <c r="AM31" i="26"/>
  <c r="AM30"/>
  <c r="AM58"/>
  <c r="AM59"/>
  <c r="AM45"/>
  <c r="AM44"/>
  <c r="AN68" i="27"/>
  <c r="AN67"/>
  <c r="AN39"/>
  <c r="AN40"/>
  <c r="AN110"/>
  <c r="AN109"/>
  <c r="AN103"/>
  <c r="AN102"/>
  <c r="AN88"/>
  <c r="AN89"/>
  <c r="AM107" i="26"/>
  <c r="AM108"/>
  <c r="AM101"/>
  <c r="AM100"/>
  <c r="AM51"/>
  <c r="AM52"/>
  <c r="AN46" i="27"/>
  <c r="AN47"/>
  <c r="AP21"/>
  <c r="AP16"/>
  <c r="AP18" s="1"/>
  <c r="AP19" s="1"/>
  <c r="V117" i="17"/>
  <c r="V116"/>
  <c r="V110"/>
  <c r="V109"/>
  <c r="V103"/>
  <c r="V102"/>
  <c r="V96"/>
  <c r="V95"/>
  <c r="V89"/>
  <c r="V88"/>
  <c r="V82"/>
  <c r="V81"/>
  <c r="V75"/>
  <c r="V74"/>
  <c r="V68"/>
  <c r="V67"/>
  <c r="V61"/>
  <c r="V60"/>
  <c r="V54"/>
  <c r="V53"/>
  <c r="V46"/>
  <c r="V39"/>
  <c r="X13"/>
  <c r="X21" s="1"/>
  <c r="W25"/>
  <c r="W120" s="1"/>
  <c r="AM127" i="26" l="1"/>
  <c r="AM126"/>
  <c r="AN128" i="27"/>
  <c r="AN129"/>
  <c r="AM123" i="26"/>
  <c r="AM124"/>
  <c r="AO106" i="27"/>
  <c r="AO108" s="1"/>
  <c r="AO71"/>
  <c r="AO72" s="1"/>
  <c r="AO29"/>
  <c r="AO30" s="1"/>
  <c r="AO113"/>
  <c r="AO36"/>
  <c r="AO37" s="1"/>
  <c r="AO43"/>
  <c r="AO45" s="1"/>
  <c r="AO99"/>
  <c r="AO100" s="1"/>
  <c r="AO92"/>
  <c r="AO94" s="1"/>
  <c r="AO78"/>
  <c r="AO80" s="1"/>
  <c r="AO50"/>
  <c r="AO51" s="1"/>
  <c r="AO64"/>
  <c r="AO65" s="1"/>
  <c r="AO85"/>
  <c r="AO87" s="1"/>
  <c r="AO57"/>
  <c r="AO58" s="1"/>
  <c r="AM53" i="26"/>
  <c r="AM54"/>
  <c r="AM110"/>
  <c r="AM109"/>
  <c r="AO107" i="27"/>
  <c r="AM47" i="26"/>
  <c r="AM46"/>
  <c r="AM33"/>
  <c r="AM32"/>
  <c r="AM89"/>
  <c r="AM88"/>
  <c r="AM102"/>
  <c r="AM103"/>
  <c r="AM117"/>
  <c r="AM116"/>
  <c r="AM75"/>
  <c r="AM74"/>
  <c r="AM81"/>
  <c r="AM82"/>
  <c r="AM96"/>
  <c r="AM95"/>
  <c r="AP22" i="27"/>
  <c r="AO93"/>
  <c r="AM61" i="26"/>
  <c r="AM60"/>
  <c r="AM40"/>
  <c r="AM39"/>
  <c r="AM67"/>
  <c r="AM68"/>
  <c r="AO13"/>
  <c r="AN25"/>
  <c r="AN120" s="1"/>
  <c r="W113" i="17"/>
  <c r="W106"/>
  <c r="W99"/>
  <c r="W92"/>
  <c r="W85"/>
  <c r="W78"/>
  <c r="W71"/>
  <c r="W64"/>
  <c r="W57"/>
  <c r="W50"/>
  <c r="W43"/>
  <c r="W36"/>
  <c r="X16"/>
  <c r="X18" s="1"/>
  <c r="W29"/>
  <c r="AM129" i="26" l="1"/>
  <c r="AM128"/>
  <c r="AO121" i="27"/>
  <c r="AO122"/>
  <c r="AO114"/>
  <c r="AO117" s="1"/>
  <c r="W122" i="17"/>
  <c r="W121"/>
  <c r="AO38" i="27"/>
  <c r="AO39" s="1"/>
  <c r="AO31"/>
  <c r="AO115"/>
  <c r="AO73"/>
  <c r="AO74" s="1"/>
  <c r="AO86"/>
  <c r="AO89" s="1"/>
  <c r="AO79"/>
  <c r="AO81" s="1"/>
  <c r="AO59"/>
  <c r="AO60" s="1"/>
  <c r="AO101"/>
  <c r="AO102" s="1"/>
  <c r="AO66"/>
  <c r="AO67" s="1"/>
  <c r="AO44"/>
  <c r="AO46" s="1"/>
  <c r="AO52"/>
  <c r="AN92" i="26"/>
  <c r="AN50"/>
  <c r="AN43"/>
  <c r="AN99"/>
  <c r="AN57"/>
  <c r="AN29"/>
  <c r="AN113"/>
  <c r="AN64"/>
  <c r="AN78"/>
  <c r="AN36"/>
  <c r="AN106"/>
  <c r="AN85"/>
  <c r="AN71"/>
  <c r="AO75" i="27"/>
  <c r="AO33"/>
  <c r="AO61"/>
  <c r="AO16" i="26"/>
  <c r="AO18" s="1"/>
  <c r="AO19" s="1"/>
  <c r="AO21"/>
  <c r="AQ13" i="27"/>
  <c r="AP25"/>
  <c r="AP120" s="1"/>
  <c r="AO54"/>
  <c r="AO95"/>
  <c r="AO96"/>
  <c r="AO103"/>
  <c r="AO68"/>
  <c r="AO40"/>
  <c r="AO110"/>
  <c r="AO109"/>
  <c r="W38" i="17"/>
  <c r="W37"/>
  <c r="W40" s="1"/>
  <c r="W93"/>
  <c r="W94"/>
  <c r="W65"/>
  <c r="W66"/>
  <c r="W45"/>
  <c r="W44"/>
  <c r="W47" s="1"/>
  <c r="W73"/>
  <c r="W72"/>
  <c r="W101"/>
  <c r="W100"/>
  <c r="W51"/>
  <c r="W52"/>
  <c r="W80"/>
  <c r="W79"/>
  <c r="W108"/>
  <c r="W107"/>
  <c r="W59"/>
  <c r="W58"/>
  <c r="W86"/>
  <c r="W87"/>
  <c r="W115"/>
  <c r="W114"/>
  <c r="X19"/>
  <c r="X22" s="1"/>
  <c r="AO32" i="27" l="1"/>
  <c r="AO127"/>
  <c r="AO126"/>
  <c r="AN121" i="26"/>
  <c r="AN122"/>
  <c r="AO124" i="27"/>
  <c r="AO123"/>
  <c r="AO116"/>
  <c r="W124" i="17"/>
  <c r="W123"/>
  <c r="AO88" i="27"/>
  <c r="AO82"/>
  <c r="AO53"/>
  <c r="AO47"/>
  <c r="AO129" s="1"/>
  <c r="AN108" i="26"/>
  <c r="AN107"/>
  <c r="AN114"/>
  <c r="AN115"/>
  <c r="AN45"/>
  <c r="AN44"/>
  <c r="AO22"/>
  <c r="AN37"/>
  <c r="AN38"/>
  <c r="AN30"/>
  <c r="AN31"/>
  <c r="AN52"/>
  <c r="AN51"/>
  <c r="AP106" i="27"/>
  <c r="AP99"/>
  <c r="AP36"/>
  <c r="AP85"/>
  <c r="AP71"/>
  <c r="AP29"/>
  <c r="AP113"/>
  <c r="AP57"/>
  <c r="AP92"/>
  <c r="AP64"/>
  <c r="AP50"/>
  <c r="AP78"/>
  <c r="AP43"/>
  <c r="AN73" i="26"/>
  <c r="AN72"/>
  <c r="AN80"/>
  <c r="AN79"/>
  <c r="AN59"/>
  <c r="AN58"/>
  <c r="AN94"/>
  <c r="AN93"/>
  <c r="AQ16" i="27"/>
  <c r="AQ18" s="1"/>
  <c r="AQ19" s="1"/>
  <c r="AQ21"/>
  <c r="AN87" i="26"/>
  <c r="AN86"/>
  <c r="AN66"/>
  <c r="AN65"/>
  <c r="AN101"/>
  <c r="AN100"/>
  <c r="W117" i="17"/>
  <c r="W116"/>
  <c r="W110"/>
  <c r="W109"/>
  <c r="W103"/>
  <c r="W102"/>
  <c r="W96"/>
  <c r="W95"/>
  <c r="W89"/>
  <c r="W88"/>
  <c r="W82"/>
  <c r="W81"/>
  <c r="W75"/>
  <c r="W74"/>
  <c r="W68"/>
  <c r="W67"/>
  <c r="W61"/>
  <c r="W60"/>
  <c r="W54"/>
  <c r="W53"/>
  <c r="W46"/>
  <c r="W39"/>
  <c r="Y13"/>
  <c r="Y21" s="1"/>
  <c r="X25"/>
  <c r="X120" s="1"/>
  <c r="AN127" i="26" l="1"/>
  <c r="AN126"/>
  <c r="AO128" i="27"/>
  <c r="AP122"/>
  <c r="AP121"/>
  <c r="AN124" i="26"/>
  <c r="AN123"/>
  <c r="AQ22" i="27"/>
  <c r="AQ25" s="1"/>
  <c r="AQ120" s="1"/>
  <c r="AN102" i="26"/>
  <c r="AN103"/>
  <c r="AN88"/>
  <c r="AN89"/>
  <c r="AP66" i="27"/>
  <c r="AP65"/>
  <c r="AP31"/>
  <c r="AP30"/>
  <c r="AP100"/>
  <c r="AP101"/>
  <c r="AN95" i="26"/>
  <c r="AN96"/>
  <c r="AN81"/>
  <c r="AN82"/>
  <c r="AP45" i="27"/>
  <c r="AP44"/>
  <c r="AP94"/>
  <c r="AP93"/>
  <c r="AP73"/>
  <c r="AP72"/>
  <c r="AP108"/>
  <c r="AP107"/>
  <c r="AN33" i="26"/>
  <c r="AN32"/>
  <c r="AP13"/>
  <c r="AO25"/>
  <c r="AO120" s="1"/>
  <c r="AN116"/>
  <c r="AN117"/>
  <c r="AN67"/>
  <c r="AN68"/>
  <c r="AP80" i="27"/>
  <c r="AP79"/>
  <c r="AP59"/>
  <c r="AP58"/>
  <c r="AP87"/>
  <c r="AP86"/>
  <c r="AN54" i="26"/>
  <c r="AN53"/>
  <c r="AN46"/>
  <c r="AN47"/>
  <c r="AN109"/>
  <c r="AN110"/>
  <c r="AN60"/>
  <c r="AN61"/>
  <c r="AN74"/>
  <c r="AN75"/>
  <c r="AP52" i="27"/>
  <c r="AP51"/>
  <c r="AP114"/>
  <c r="AP115"/>
  <c r="AP38"/>
  <c r="AP37"/>
  <c r="AN39" i="26"/>
  <c r="AN40"/>
  <c r="X106" i="17"/>
  <c r="X113"/>
  <c r="X99"/>
  <c r="X92"/>
  <c r="X85"/>
  <c r="X78"/>
  <c r="X71"/>
  <c r="X64"/>
  <c r="X57"/>
  <c r="X50"/>
  <c r="X36"/>
  <c r="X43"/>
  <c r="Y16"/>
  <c r="X29"/>
  <c r="AN129" i="26" l="1"/>
  <c r="AN128"/>
  <c r="AP126" i="27"/>
  <c r="AP127"/>
  <c r="AP124"/>
  <c r="AP123"/>
  <c r="X121" i="17"/>
  <c r="X122"/>
  <c r="Y18"/>
  <c r="Y19" s="1"/>
  <c r="Y22" s="1"/>
  <c r="AR13" i="27"/>
  <c r="AR21" s="1"/>
  <c r="AP21" i="26"/>
  <c r="AP16"/>
  <c r="AP18" s="1"/>
  <c r="AP19" s="1"/>
  <c r="AP39" i="27"/>
  <c r="AP40"/>
  <c r="AP53"/>
  <c r="AP54"/>
  <c r="AP89"/>
  <c r="AP88"/>
  <c r="AP81"/>
  <c r="AP82"/>
  <c r="AP68"/>
  <c r="AP67"/>
  <c r="AP61"/>
  <c r="AP60"/>
  <c r="AO99" i="26"/>
  <c r="AO78"/>
  <c r="AO50"/>
  <c r="AO85"/>
  <c r="AO29"/>
  <c r="AO43"/>
  <c r="AO92"/>
  <c r="AO71"/>
  <c r="AO36"/>
  <c r="AO106"/>
  <c r="AO64"/>
  <c r="AO113"/>
  <c r="AO57"/>
  <c r="AP116" i="27"/>
  <c r="AP117"/>
  <c r="AP110"/>
  <c r="AP109"/>
  <c r="AP96"/>
  <c r="AP95"/>
  <c r="AP75"/>
  <c r="AP74"/>
  <c r="AP46"/>
  <c r="AP47"/>
  <c r="AP103"/>
  <c r="AP102"/>
  <c r="AP32"/>
  <c r="AP33"/>
  <c r="AQ113"/>
  <c r="AQ71"/>
  <c r="AQ50"/>
  <c r="AQ36"/>
  <c r="AQ85"/>
  <c r="AQ43"/>
  <c r="AQ106"/>
  <c r="AQ64"/>
  <c r="AQ29"/>
  <c r="AQ57"/>
  <c r="AQ99"/>
  <c r="AQ92"/>
  <c r="AQ78"/>
  <c r="X44" i="17"/>
  <c r="X47" s="1"/>
  <c r="X45"/>
  <c r="X66"/>
  <c r="X65"/>
  <c r="X94"/>
  <c r="X93"/>
  <c r="X37"/>
  <c r="X40" s="1"/>
  <c r="X38"/>
  <c r="X73"/>
  <c r="X72"/>
  <c r="X101"/>
  <c r="X100"/>
  <c r="X52"/>
  <c r="X51"/>
  <c r="X80"/>
  <c r="X79"/>
  <c r="X114"/>
  <c r="X115"/>
  <c r="X58"/>
  <c r="X59"/>
  <c r="X86"/>
  <c r="X87"/>
  <c r="X107"/>
  <c r="X108"/>
  <c r="AP128" i="27" l="1"/>
  <c r="AP129"/>
  <c r="AQ122"/>
  <c r="AQ121"/>
  <c r="AO122" i="26"/>
  <c r="AO121"/>
  <c r="X124" i="17"/>
  <c r="X123"/>
  <c r="AR16" i="27"/>
  <c r="AR18" s="1"/>
  <c r="AR19" s="1"/>
  <c r="AR22" s="1"/>
  <c r="AR25" s="1"/>
  <c r="AR120" s="1"/>
  <c r="AP22" i="26"/>
  <c r="AQ13" s="1"/>
  <c r="AO37"/>
  <c r="AO38"/>
  <c r="AQ94" i="27"/>
  <c r="AQ93"/>
  <c r="AQ65"/>
  <c r="AQ66"/>
  <c r="AQ38"/>
  <c r="AQ37"/>
  <c r="AO115" i="26"/>
  <c r="AO114"/>
  <c r="AO72"/>
  <c r="AO73"/>
  <c r="AO87"/>
  <c r="AO86"/>
  <c r="AQ79" i="27"/>
  <c r="AQ80"/>
  <c r="AQ86"/>
  <c r="AQ87"/>
  <c r="AO30" i="26"/>
  <c r="AO31"/>
  <c r="AQ100" i="27"/>
  <c r="AQ101"/>
  <c r="AQ107"/>
  <c r="AQ108"/>
  <c r="AQ51"/>
  <c r="AQ52"/>
  <c r="AO65" i="26"/>
  <c r="AO66"/>
  <c r="AO93"/>
  <c r="AO94"/>
  <c r="AO51"/>
  <c r="AO52"/>
  <c r="AQ30" i="27"/>
  <c r="AQ31"/>
  <c r="AQ114"/>
  <c r="AQ115"/>
  <c r="AO58" i="26"/>
  <c r="AO59"/>
  <c r="AO100"/>
  <c r="AO101"/>
  <c r="AQ58" i="27"/>
  <c r="AQ59"/>
  <c r="AQ44"/>
  <c r="AQ45"/>
  <c r="AQ72"/>
  <c r="AQ73"/>
  <c r="AO107" i="26"/>
  <c r="AO108"/>
  <c r="AO44"/>
  <c r="AO45"/>
  <c r="AO79"/>
  <c r="AO80"/>
  <c r="X117" i="17"/>
  <c r="X116"/>
  <c r="X110"/>
  <c r="X109"/>
  <c r="X103"/>
  <c r="X102"/>
  <c r="X96"/>
  <c r="X95"/>
  <c r="X89"/>
  <c r="X88"/>
  <c r="X82"/>
  <c r="X81"/>
  <c r="X75"/>
  <c r="X74"/>
  <c r="X68"/>
  <c r="X67"/>
  <c r="X61"/>
  <c r="X60"/>
  <c r="X54"/>
  <c r="X53"/>
  <c r="X46"/>
  <c r="X39"/>
  <c r="Z13"/>
  <c r="Z21" s="1"/>
  <c r="Y25"/>
  <c r="Y120" s="1"/>
  <c r="AO126" i="26" l="1"/>
  <c r="AO127"/>
  <c r="AQ127" i="27"/>
  <c r="AQ126"/>
  <c r="AO124" i="26"/>
  <c r="AO123"/>
  <c r="AQ124" i="27"/>
  <c r="AQ123"/>
  <c r="AP25" i="26"/>
  <c r="AP120" s="1"/>
  <c r="AS13" i="27"/>
  <c r="AS21" s="1"/>
  <c r="AQ116"/>
  <c r="AQ117"/>
  <c r="AO68" i="26"/>
  <c r="AO67"/>
  <c r="AQ81" i="27"/>
  <c r="AQ82"/>
  <c r="AO46" i="26"/>
  <c r="AO47"/>
  <c r="AQ67" i="27"/>
  <c r="AQ68"/>
  <c r="AO40" i="26"/>
  <c r="AO39"/>
  <c r="AQ46" i="27"/>
  <c r="AQ47"/>
  <c r="AO53" i="26"/>
  <c r="AO54"/>
  <c r="AO32"/>
  <c r="AO33"/>
  <c r="AQ74" i="27"/>
  <c r="AQ75"/>
  <c r="AQ60"/>
  <c r="AQ61"/>
  <c r="AO61" i="26"/>
  <c r="AO60"/>
  <c r="AQ32" i="27"/>
  <c r="AQ33"/>
  <c r="AO96" i="26"/>
  <c r="AO95"/>
  <c r="AQ53" i="27"/>
  <c r="AQ54"/>
  <c r="AQ102"/>
  <c r="AQ103"/>
  <c r="AQ88"/>
  <c r="AQ89"/>
  <c r="AQ16" i="26"/>
  <c r="AQ18" s="1"/>
  <c r="AQ19" s="1"/>
  <c r="AQ21"/>
  <c r="AO74"/>
  <c r="AO75"/>
  <c r="AQ39" i="27"/>
  <c r="AQ40"/>
  <c r="AQ95"/>
  <c r="AQ96"/>
  <c r="AR92"/>
  <c r="AR50"/>
  <c r="AR64"/>
  <c r="AR36"/>
  <c r="AR113"/>
  <c r="AR57"/>
  <c r="AR78"/>
  <c r="AR29"/>
  <c r="AR106"/>
  <c r="AR71"/>
  <c r="AR99"/>
  <c r="AR85"/>
  <c r="AR43"/>
  <c r="AO102" i="26"/>
  <c r="AO103"/>
  <c r="AQ109" i="27"/>
  <c r="AQ110"/>
  <c r="AO81" i="26"/>
  <c r="AO82"/>
  <c r="AO110"/>
  <c r="AO109"/>
  <c r="AO88"/>
  <c r="AO89"/>
  <c r="AO117"/>
  <c r="AO116"/>
  <c r="Y113" i="17"/>
  <c r="Y106"/>
  <c r="Y85"/>
  <c r="Y78"/>
  <c r="Y71"/>
  <c r="Y92"/>
  <c r="Y99"/>
  <c r="Y64"/>
  <c r="Y57"/>
  <c r="Y50"/>
  <c r="Y43"/>
  <c r="Y36"/>
  <c r="Z16"/>
  <c r="Y29"/>
  <c r="AO128" i="26" l="1"/>
  <c r="AO129"/>
  <c r="AQ129" i="27"/>
  <c r="AQ128"/>
  <c r="AR122"/>
  <c r="AR121"/>
  <c r="AP29" i="26"/>
  <c r="AP31" s="1"/>
  <c r="Y122" i="17"/>
  <c r="Y121"/>
  <c r="AP36" i="26"/>
  <c r="AP57"/>
  <c r="AP58" s="1"/>
  <c r="AP85"/>
  <c r="AP87" s="1"/>
  <c r="AP106"/>
  <c r="AP107" s="1"/>
  <c r="AP50"/>
  <c r="AP92"/>
  <c r="AP93" s="1"/>
  <c r="AS16" i="27"/>
  <c r="AS18" s="1"/>
  <c r="AS19" s="1"/>
  <c r="AS22" s="1"/>
  <c r="AS25" s="1"/>
  <c r="AS120" s="1"/>
  <c r="AP78" i="26"/>
  <c r="AP79" s="1"/>
  <c r="AP71"/>
  <c r="AP73" s="1"/>
  <c r="AP64"/>
  <c r="AP65" s="1"/>
  <c r="AP43"/>
  <c r="AP44" s="1"/>
  <c r="AP99"/>
  <c r="AP100" s="1"/>
  <c r="AP113"/>
  <c r="Z18" i="17"/>
  <c r="Z19" s="1"/>
  <c r="Z22" s="1"/>
  <c r="AR72" i="27"/>
  <c r="AR73"/>
  <c r="AR58"/>
  <c r="AR59"/>
  <c r="AR52"/>
  <c r="AR51"/>
  <c r="AP59" i="26"/>
  <c r="AR44" i="27"/>
  <c r="AR45"/>
  <c r="AR107"/>
  <c r="AR108"/>
  <c r="AR115"/>
  <c r="AR114"/>
  <c r="AR93"/>
  <c r="AR94"/>
  <c r="AQ22" i="26"/>
  <c r="AP72"/>
  <c r="AP51"/>
  <c r="AP52"/>
  <c r="AR87" i="27"/>
  <c r="AR86"/>
  <c r="AR30"/>
  <c r="AR31"/>
  <c r="AR38"/>
  <c r="AR37"/>
  <c r="AP114" i="26"/>
  <c r="AR100" i="27"/>
  <c r="AR101"/>
  <c r="AR80"/>
  <c r="AR79"/>
  <c r="AR65"/>
  <c r="AR66"/>
  <c r="AP37" i="26"/>
  <c r="AP38"/>
  <c r="Y94" i="17"/>
  <c r="Y93"/>
  <c r="Y72"/>
  <c r="Y73"/>
  <c r="Y37"/>
  <c r="Y40" s="1"/>
  <c r="Y38"/>
  <c r="Y66"/>
  <c r="Y65"/>
  <c r="Y79"/>
  <c r="Y80"/>
  <c r="Y52"/>
  <c r="Y51"/>
  <c r="Y108"/>
  <c r="Y107"/>
  <c r="Y58"/>
  <c r="Y59"/>
  <c r="Y115"/>
  <c r="Y114"/>
  <c r="Y44"/>
  <c r="Y47" s="1"/>
  <c r="Y45"/>
  <c r="Y101"/>
  <c r="Y100"/>
  <c r="Y87"/>
  <c r="Y86"/>
  <c r="AR127" i="27" l="1"/>
  <c r="AR126"/>
  <c r="AP86" i="26"/>
  <c r="AP88" s="1"/>
  <c r="AP30"/>
  <c r="AP45"/>
  <c r="AP46" s="1"/>
  <c r="AP115"/>
  <c r="AP116" s="1"/>
  <c r="AP121"/>
  <c r="AP122"/>
  <c r="AR124" i="27"/>
  <c r="AR123"/>
  <c r="AP66" i="26"/>
  <c r="AP67" s="1"/>
  <c r="AP94"/>
  <c r="AP95" s="1"/>
  <c r="Y124" i="17"/>
  <c r="Y123"/>
  <c r="AP80" i="26"/>
  <c r="AP81" s="1"/>
  <c r="AP108"/>
  <c r="AP109" s="1"/>
  <c r="AP101"/>
  <c r="AP102" s="1"/>
  <c r="AT13" i="27"/>
  <c r="AT16" s="1"/>
  <c r="AT18" s="1"/>
  <c r="AT19" s="1"/>
  <c r="AP103" i="26"/>
  <c r="AP96"/>
  <c r="AP117"/>
  <c r="AR33" i="27"/>
  <c r="AR32"/>
  <c r="AP53" i="26"/>
  <c r="AP54"/>
  <c r="AP110"/>
  <c r="AR96" i="27"/>
  <c r="AR95"/>
  <c r="AR109"/>
  <c r="AR110"/>
  <c r="AR61"/>
  <c r="AR60"/>
  <c r="AP61" i="26"/>
  <c r="AP60"/>
  <c r="AR67" i="27"/>
  <c r="AR68"/>
  <c r="AR102"/>
  <c r="AR103"/>
  <c r="AP47" i="26"/>
  <c r="AR40" i="27"/>
  <c r="AR39"/>
  <c r="AR89"/>
  <c r="AR88"/>
  <c r="AP82" i="26"/>
  <c r="AR117" i="27"/>
  <c r="AR116"/>
  <c r="AR53"/>
  <c r="AR54"/>
  <c r="AP39" i="26"/>
  <c r="AP40"/>
  <c r="AR82" i="27"/>
  <c r="AR81"/>
  <c r="AS29"/>
  <c r="AS50"/>
  <c r="AS99"/>
  <c r="AS71"/>
  <c r="AS43"/>
  <c r="AS85"/>
  <c r="AS92"/>
  <c r="AS78"/>
  <c r="AS36"/>
  <c r="AS106"/>
  <c r="AS64"/>
  <c r="AS113"/>
  <c r="AS57"/>
  <c r="AP68" i="26"/>
  <c r="AP74"/>
  <c r="AP75"/>
  <c r="AR13"/>
  <c r="AQ25"/>
  <c r="AQ120" s="1"/>
  <c r="AR46" i="27"/>
  <c r="AR47"/>
  <c r="AR74"/>
  <c r="AR75"/>
  <c r="Y117" i="17"/>
  <c r="Y116"/>
  <c r="Y110"/>
  <c r="Y109"/>
  <c r="Y103"/>
  <c r="Y102"/>
  <c r="Y96"/>
  <c r="Y95"/>
  <c r="Y89"/>
  <c r="Y88"/>
  <c r="Y82"/>
  <c r="Y81"/>
  <c r="Y75"/>
  <c r="Y74"/>
  <c r="Y68"/>
  <c r="Y67"/>
  <c r="Y61"/>
  <c r="Y60"/>
  <c r="Y54"/>
  <c r="Y53"/>
  <c r="Y46"/>
  <c r="Y39"/>
  <c r="AA13"/>
  <c r="AA21" s="1"/>
  <c r="Z25"/>
  <c r="Z120" s="1"/>
  <c r="AP33" i="26" l="1"/>
  <c r="AP126"/>
  <c r="AP127"/>
  <c r="AR128" i="27"/>
  <c r="AR129"/>
  <c r="AP32" i="26"/>
  <c r="AP128" s="1"/>
  <c r="AP89"/>
  <c r="AS121" i="27"/>
  <c r="AS122"/>
  <c r="AP124" i="26"/>
  <c r="AP123"/>
  <c r="AT21" i="27"/>
  <c r="AT22" s="1"/>
  <c r="AT25" s="1"/>
  <c r="AT120" s="1"/>
  <c r="AS66"/>
  <c r="AS65"/>
  <c r="AS94"/>
  <c r="AS93"/>
  <c r="AR21" i="26"/>
  <c r="AR16"/>
  <c r="AR18" s="1"/>
  <c r="AR19" s="1"/>
  <c r="AS107" i="27"/>
  <c r="AS108"/>
  <c r="AS86"/>
  <c r="AS87"/>
  <c r="AS51"/>
  <c r="AS52"/>
  <c r="AS58"/>
  <c r="AS59"/>
  <c r="AS38"/>
  <c r="AS37"/>
  <c r="AS44"/>
  <c r="AS45"/>
  <c r="AS30"/>
  <c r="AS31"/>
  <c r="AQ85" i="26"/>
  <c r="AQ64"/>
  <c r="AQ36"/>
  <c r="AQ43"/>
  <c r="AQ106"/>
  <c r="AQ57"/>
  <c r="AQ99"/>
  <c r="AQ78"/>
  <c r="AQ29"/>
  <c r="AQ113"/>
  <c r="AQ92"/>
  <c r="AQ50"/>
  <c r="AQ71"/>
  <c r="AS101" i="27"/>
  <c r="AS100"/>
  <c r="AS114"/>
  <c r="AS115"/>
  <c r="AS79"/>
  <c r="AS80"/>
  <c r="AS72"/>
  <c r="AS73"/>
  <c r="Z106" i="17"/>
  <c r="Z113"/>
  <c r="Z99"/>
  <c r="Z92"/>
  <c r="Z85"/>
  <c r="Z71"/>
  <c r="Z78"/>
  <c r="Z64"/>
  <c r="Z57"/>
  <c r="Z50"/>
  <c r="Z43"/>
  <c r="Z36"/>
  <c r="AA16"/>
  <c r="Z29"/>
  <c r="AP129" i="26" l="1"/>
  <c r="AS127" i="27"/>
  <c r="AS126"/>
  <c r="AQ122" i="26"/>
  <c r="AQ121"/>
  <c r="AS124" i="27"/>
  <c r="AS123"/>
  <c r="Z121" i="17"/>
  <c r="Z122"/>
  <c r="AA18"/>
  <c r="AA19" s="1"/>
  <c r="AA22" s="1"/>
  <c r="AU13" i="27"/>
  <c r="AU21" s="1"/>
  <c r="AR22" i="26"/>
  <c r="AS13" s="1"/>
  <c r="AQ93"/>
  <c r="AQ94"/>
  <c r="AQ38"/>
  <c r="AQ37"/>
  <c r="AS96" i="27"/>
  <c r="AS95"/>
  <c r="AS82"/>
  <c r="AS81"/>
  <c r="AQ114" i="26"/>
  <c r="AQ115"/>
  <c r="AQ59"/>
  <c r="AQ58"/>
  <c r="AQ65"/>
  <c r="AQ66"/>
  <c r="AS53" i="27"/>
  <c r="AS54"/>
  <c r="AS109"/>
  <c r="AS110"/>
  <c r="AS103"/>
  <c r="AS102"/>
  <c r="AQ100" i="26"/>
  <c r="AQ101"/>
  <c r="AS33" i="27"/>
  <c r="AS32"/>
  <c r="AQ72" i="26"/>
  <c r="AQ73"/>
  <c r="AQ31"/>
  <c r="AQ30"/>
  <c r="AQ108"/>
  <c r="AQ107"/>
  <c r="AQ86"/>
  <c r="AQ87"/>
  <c r="AS46" i="27"/>
  <c r="AS47"/>
  <c r="AS61"/>
  <c r="AS60"/>
  <c r="AS68"/>
  <c r="AS67"/>
  <c r="AS74"/>
  <c r="AS75"/>
  <c r="AS116"/>
  <c r="AS117"/>
  <c r="AQ51" i="26"/>
  <c r="AQ52"/>
  <c r="AQ79"/>
  <c r="AQ80"/>
  <c r="AQ44"/>
  <c r="AQ45"/>
  <c r="AT29" i="27"/>
  <c r="AT64"/>
  <c r="AT71"/>
  <c r="AT106"/>
  <c r="AT85"/>
  <c r="AT57"/>
  <c r="AT43"/>
  <c r="AT99"/>
  <c r="AT78"/>
  <c r="AT113"/>
  <c r="AT92"/>
  <c r="AT36"/>
  <c r="AT50"/>
  <c r="AS40"/>
  <c r="AS39"/>
  <c r="AS89"/>
  <c r="AS88"/>
  <c r="Z59" i="17"/>
  <c r="Z58"/>
  <c r="Z87"/>
  <c r="Z86"/>
  <c r="Z37"/>
  <c r="Z40" s="1"/>
  <c r="Z38"/>
  <c r="Z94"/>
  <c r="Z93"/>
  <c r="Z45"/>
  <c r="Z44"/>
  <c r="Z47" s="1"/>
  <c r="Z80"/>
  <c r="Z79"/>
  <c r="Z101"/>
  <c r="Z100"/>
  <c r="Z108"/>
  <c r="Z107"/>
  <c r="Z66"/>
  <c r="Z65"/>
  <c r="Z52"/>
  <c r="Z51"/>
  <c r="Z73"/>
  <c r="Z72"/>
  <c r="Z115"/>
  <c r="Z114"/>
  <c r="AQ127" i="26" l="1"/>
  <c r="AQ126"/>
  <c r="AS129" i="27"/>
  <c r="AS128"/>
  <c r="AT122"/>
  <c r="AT121"/>
  <c r="AQ123" i="26"/>
  <c r="AQ124"/>
  <c r="Z123" i="17"/>
  <c r="Z124"/>
  <c r="AR25" i="26"/>
  <c r="AR120" s="1"/>
  <c r="AU16" i="27"/>
  <c r="AU18" s="1"/>
  <c r="AU19" s="1"/>
  <c r="AU22" s="1"/>
  <c r="AV13" s="1"/>
  <c r="AQ46" i="26"/>
  <c r="AQ47"/>
  <c r="AQ40"/>
  <c r="AQ39"/>
  <c r="AT115" i="27"/>
  <c r="AT114"/>
  <c r="AT59"/>
  <c r="AT58"/>
  <c r="AT65"/>
  <c r="AT66"/>
  <c r="AQ32" i="26"/>
  <c r="AQ33"/>
  <c r="AQ102"/>
  <c r="AQ103"/>
  <c r="AQ68"/>
  <c r="AQ67"/>
  <c r="AQ116"/>
  <c r="AQ117"/>
  <c r="AT94" i="27"/>
  <c r="AT93"/>
  <c r="AT73"/>
  <c r="AT72"/>
  <c r="AS16" i="26"/>
  <c r="AS18" s="1"/>
  <c r="AS19" s="1"/>
  <c r="AS21"/>
  <c r="AT52" i="27"/>
  <c r="AT51"/>
  <c r="AT80"/>
  <c r="AT79"/>
  <c r="AT86"/>
  <c r="AT87"/>
  <c r="AT30"/>
  <c r="AT31"/>
  <c r="AQ81" i="26"/>
  <c r="AQ82"/>
  <c r="AQ88"/>
  <c r="AQ89"/>
  <c r="AQ61"/>
  <c r="AQ60"/>
  <c r="AT44" i="27"/>
  <c r="AT45"/>
  <c r="AQ53" i="26"/>
  <c r="AQ54"/>
  <c r="AQ75"/>
  <c r="AQ74"/>
  <c r="AT38" i="27"/>
  <c r="AT37"/>
  <c r="AT101"/>
  <c r="AT100"/>
  <c r="AT108"/>
  <c r="AT107"/>
  <c r="AR106" i="26"/>
  <c r="AQ110"/>
  <c r="AQ109"/>
  <c r="AQ95"/>
  <c r="AQ96"/>
  <c r="Z117" i="17"/>
  <c r="Z116"/>
  <c r="Z110"/>
  <c r="Z109"/>
  <c r="Z103"/>
  <c r="Z102"/>
  <c r="Z96"/>
  <c r="Z95"/>
  <c r="Z89"/>
  <c r="Z88"/>
  <c r="Z82"/>
  <c r="Z81"/>
  <c r="Z75"/>
  <c r="Z74"/>
  <c r="Z68"/>
  <c r="Z67"/>
  <c r="Z61"/>
  <c r="Z60"/>
  <c r="Z54"/>
  <c r="Z53"/>
  <c r="Z46"/>
  <c r="Z39"/>
  <c r="AB13"/>
  <c r="AB21" s="1"/>
  <c r="AA25"/>
  <c r="AA120" s="1"/>
  <c r="AQ128" i="26" l="1"/>
  <c r="AQ129"/>
  <c r="AT127" i="27"/>
  <c r="AT126"/>
  <c r="AT124"/>
  <c r="AT123"/>
  <c r="AR57" i="26"/>
  <c r="AR59" s="1"/>
  <c r="AR29"/>
  <c r="AR31" s="1"/>
  <c r="AR64"/>
  <c r="AR65" s="1"/>
  <c r="AR85"/>
  <c r="AR86" s="1"/>
  <c r="AR43"/>
  <c r="AR45" s="1"/>
  <c r="AR92"/>
  <c r="AR94" s="1"/>
  <c r="AR36"/>
  <c r="AR37" s="1"/>
  <c r="AR78"/>
  <c r="AR80" s="1"/>
  <c r="AR99"/>
  <c r="AR100" s="1"/>
  <c r="AR113"/>
  <c r="AR50"/>
  <c r="AR51" s="1"/>
  <c r="AR71"/>
  <c r="AR73" s="1"/>
  <c r="AU25" i="27"/>
  <c r="AU120" s="1"/>
  <c r="AR30" i="26"/>
  <c r="AR66"/>
  <c r="AR107"/>
  <c r="AR108"/>
  <c r="AR79"/>
  <c r="AT110" i="27"/>
  <c r="AT109"/>
  <c r="AT40"/>
  <c r="AT39"/>
  <c r="AV21"/>
  <c r="AV16"/>
  <c r="AV18" s="1"/>
  <c r="AV19" s="1"/>
  <c r="AT89"/>
  <c r="AT88"/>
  <c r="AR87" i="26"/>
  <c r="AT54" i="27"/>
  <c r="AT53"/>
  <c r="AT74"/>
  <c r="AT75"/>
  <c r="AT61"/>
  <c r="AT60"/>
  <c r="AR58" i="26"/>
  <c r="AT102" i="27"/>
  <c r="AT103"/>
  <c r="AT82"/>
  <c r="AT81"/>
  <c r="AT96"/>
  <c r="AT95"/>
  <c r="AT116"/>
  <c r="AT117"/>
  <c r="AT47"/>
  <c r="AT46"/>
  <c r="AT33"/>
  <c r="AT32"/>
  <c r="AS22" i="26"/>
  <c r="AT68" i="27"/>
  <c r="AT67"/>
  <c r="AA113" i="17"/>
  <c r="AA106"/>
  <c r="AA99"/>
  <c r="AA92"/>
  <c r="AA85"/>
  <c r="AA78"/>
  <c r="AA71"/>
  <c r="AA64"/>
  <c r="AA57"/>
  <c r="AA50"/>
  <c r="AA43"/>
  <c r="AA36"/>
  <c r="AB16"/>
  <c r="AB18" s="1"/>
  <c r="AA29"/>
  <c r="AT129" i="27" l="1"/>
  <c r="AT128"/>
  <c r="AR101" i="26"/>
  <c r="AR102" s="1"/>
  <c r="AR38"/>
  <c r="AR39" s="1"/>
  <c r="AR121"/>
  <c r="AR122"/>
  <c r="AU43" i="27"/>
  <c r="AU45" s="1"/>
  <c r="AR114" i="26"/>
  <c r="AR117" s="1"/>
  <c r="AA121" i="17"/>
  <c r="AA122"/>
  <c r="AR93" i="26"/>
  <c r="AR96" s="1"/>
  <c r="AR72"/>
  <c r="AR74" s="1"/>
  <c r="AR44"/>
  <c r="AR47" s="1"/>
  <c r="AR115"/>
  <c r="AR52"/>
  <c r="AR53" s="1"/>
  <c r="AU71" i="27"/>
  <c r="AU73" s="1"/>
  <c r="AU29"/>
  <c r="AU30" s="1"/>
  <c r="AU85"/>
  <c r="AU87" s="1"/>
  <c r="AU99"/>
  <c r="AU101" s="1"/>
  <c r="AU106"/>
  <c r="AU107" s="1"/>
  <c r="AU78"/>
  <c r="AU79" s="1"/>
  <c r="AU57"/>
  <c r="AU58" s="1"/>
  <c r="AU92"/>
  <c r="AU93" s="1"/>
  <c r="AU113"/>
  <c r="AU64"/>
  <c r="AU65" s="1"/>
  <c r="AU50"/>
  <c r="AU52" s="1"/>
  <c r="AU36"/>
  <c r="AU37" s="1"/>
  <c r="AV22"/>
  <c r="AW13" s="1"/>
  <c r="AR40" i="26"/>
  <c r="AR67"/>
  <c r="AR68"/>
  <c r="AR82"/>
  <c r="AR81"/>
  <c r="AR103"/>
  <c r="AR61"/>
  <c r="AR60"/>
  <c r="AT13"/>
  <c r="AS25"/>
  <c r="AS120" s="1"/>
  <c r="AR54"/>
  <c r="AR89"/>
  <c r="AR88"/>
  <c r="AR110"/>
  <c r="AR109"/>
  <c r="AR33"/>
  <c r="AR32"/>
  <c r="AA37" i="17"/>
  <c r="AA40" s="1"/>
  <c r="AA38"/>
  <c r="AA45"/>
  <c r="AA44"/>
  <c r="AA47" s="1"/>
  <c r="AA72"/>
  <c r="AA73"/>
  <c r="AA101"/>
  <c r="AA100"/>
  <c r="AA80"/>
  <c r="AA79"/>
  <c r="AA108"/>
  <c r="AA107"/>
  <c r="AA51"/>
  <c r="AA52"/>
  <c r="AA59"/>
  <c r="AA58"/>
  <c r="AA87"/>
  <c r="AA86"/>
  <c r="AA115"/>
  <c r="AA114"/>
  <c r="AA65"/>
  <c r="AA66"/>
  <c r="AA94"/>
  <c r="AA93"/>
  <c r="AB19"/>
  <c r="AR126" i="26" l="1"/>
  <c r="AR127"/>
  <c r="AU44" i="27"/>
  <c r="AU47" s="1"/>
  <c r="AR116" i="26"/>
  <c r="AU121" i="27"/>
  <c r="AU122"/>
  <c r="AR124" i="26"/>
  <c r="AR123"/>
  <c r="AU114" i="27"/>
  <c r="AU117" s="1"/>
  <c r="AA124" i="17"/>
  <c r="AA123"/>
  <c r="AR95" i="26"/>
  <c r="AR46"/>
  <c r="AR128" s="1"/>
  <c r="AR75"/>
  <c r="AR129" s="1"/>
  <c r="AU72" i="27"/>
  <c r="AU74" s="1"/>
  <c r="AU86"/>
  <c r="AU89" s="1"/>
  <c r="AU59"/>
  <c r="AU60" s="1"/>
  <c r="AU38"/>
  <c r="AU39" s="1"/>
  <c r="AU94"/>
  <c r="AU95" s="1"/>
  <c r="AU80"/>
  <c r="AU81" s="1"/>
  <c r="AU66"/>
  <c r="AU67" s="1"/>
  <c r="AU31"/>
  <c r="AU108"/>
  <c r="AU109" s="1"/>
  <c r="AV25"/>
  <c r="AV120" s="1"/>
  <c r="AU100"/>
  <c r="AU102" s="1"/>
  <c r="AU115"/>
  <c r="AU51"/>
  <c r="AU53" s="1"/>
  <c r="AU68"/>
  <c r="AU82"/>
  <c r="AS36" i="26"/>
  <c r="AS92"/>
  <c r="AS43"/>
  <c r="AS50"/>
  <c r="AS85"/>
  <c r="AS29"/>
  <c r="AS113"/>
  <c r="AS57"/>
  <c r="AS64"/>
  <c r="AS99"/>
  <c r="AS78"/>
  <c r="AS106"/>
  <c r="AS71"/>
  <c r="AW21" i="27"/>
  <c r="AW16"/>
  <c r="AW18" s="1"/>
  <c r="AW19" s="1"/>
  <c r="AU110"/>
  <c r="AU61"/>
  <c r="AU40"/>
  <c r="AT16" i="26"/>
  <c r="AT18" s="1"/>
  <c r="AT19" s="1"/>
  <c r="AT21"/>
  <c r="AU96" i="27"/>
  <c r="AU33"/>
  <c r="AA117" i="17"/>
  <c r="AA116"/>
  <c r="AA110"/>
  <c r="AA109"/>
  <c r="AA103"/>
  <c r="AA102"/>
  <c r="AA96"/>
  <c r="AA95"/>
  <c r="AA89"/>
  <c r="AA88"/>
  <c r="AA82"/>
  <c r="AA81"/>
  <c r="AA75"/>
  <c r="AA74"/>
  <c r="AA68"/>
  <c r="AA67"/>
  <c r="AA61"/>
  <c r="AA60"/>
  <c r="AA54"/>
  <c r="AA53"/>
  <c r="AA46"/>
  <c r="AA39"/>
  <c r="AB22"/>
  <c r="AU46" i="27" l="1"/>
  <c r="AU32"/>
  <c r="AU127"/>
  <c r="AU126"/>
  <c r="AU116"/>
  <c r="AS121" i="26"/>
  <c r="AS122"/>
  <c r="AU124" i="27"/>
  <c r="AU123"/>
  <c r="AV85"/>
  <c r="AV87" s="1"/>
  <c r="AU103"/>
  <c r="AU75"/>
  <c r="AU88"/>
  <c r="AV71"/>
  <c r="AV72" s="1"/>
  <c r="AV43"/>
  <c r="AV45" s="1"/>
  <c r="AV78"/>
  <c r="AV80" s="1"/>
  <c r="AV64"/>
  <c r="AV65" s="1"/>
  <c r="AV57"/>
  <c r="AV59" s="1"/>
  <c r="AV113"/>
  <c r="AV50"/>
  <c r="AV52" s="1"/>
  <c r="AV99"/>
  <c r="AV100" s="1"/>
  <c r="AV36"/>
  <c r="AV38" s="1"/>
  <c r="AV106"/>
  <c r="AV107" s="1"/>
  <c r="AU54"/>
  <c r="AV92"/>
  <c r="AV94" s="1"/>
  <c r="AV29"/>
  <c r="AV30" s="1"/>
  <c r="AT22" i="26"/>
  <c r="AU13" s="1"/>
  <c r="AS101"/>
  <c r="AS100"/>
  <c r="AW22" i="27"/>
  <c r="AS72" i="26"/>
  <c r="AS73"/>
  <c r="AS66"/>
  <c r="AS65"/>
  <c r="AS86"/>
  <c r="AS87"/>
  <c r="AS37"/>
  <c r="AS38"/>
  <c r="AS93"/>
  <c r="AS94"/>
  <c r="AS107"/>
  <c r="AS108"/>
  <c r="AS58"/>
  <c r="AS59"/>
  <c r="AS51"/>
  <c r="AS52"/>
  <c r="AS30"/>
  <c r="AS126" s="1"/>
  <c r="AS31"/>
  <c r="AS127" s="1"/>
  <c r="AS80"/>
  <c r="AS79"/>
  <c r="AS115"/>
  <c r="AS114"/>
  <c r="AS44"/>
  <c r="AS45"/>
  <c r="AC13" i="17"/>
  <c r="AC21" s="1"/>
  <c r="AB25"/>
  <c r="AB120" s="1"/>
  <c r="AV86" i="27" l="1"/>
  <c r="AU129"/>
  <c r="AU128"/>
  <c r="AV44"/>
  <c r="AV47" s="1"/>
  <c r="AV122"/>
  <c r="AV121"/>
  <c r="AS124" i="26"/>
  <c r="AS123"/>
  <c r="AV115" i="27"/>
  <c r="AV114"/>
  <c r="AV117" s="1"/>
  <c r="AV108"/>
  <c r="AV109" s="1"/>
  <c r="AV73"/>
  <c r="AV74" s="1"/>
  <c r="AV51"/>
  <c r="AV54" s="1"/>
  <c r="AV58"/>
  <c r="AV60" s="1"/>
  <c r="AV79"/>
  <c r="AV81" s="1"/>
  <c r="AV37"/>
  <c r="AV40" s="1"/>
  <c r="AV93"/>
  <c r="AV96" s="1"/>
  <c r="AV66"/>
  <c r="AV67" s="1"/>
  <c r="AT25" i="26"/>
  <c r="AT120" s="1"/>
  <c r="AV101" i="27"/>
  <c r="AV102" s="1"/>
  <c r="AV31"/>
  <c r="AS47" i="26"/>
  <c r="AS46"/>
  <c r="AV68" i="27"/>
  <c r="AS117" i="26"/>
  <c r="AS116"/>
  <c r="AV33" i="27"/>
  <c r="AS75" i="26"/>
  <c r="AS74"/>
  <c r="AV103" i="27"/>
  <c r="AS32" i="26"/>
  <c r="AS33"/>
  <c r="AS61"/>
  <c r="AS60"/>
  <c r="AS68"/>
  <c r="AS67"/>
  <c r="AX13" i="27"/>
  <c r="AW25"/>
  <c r="AW120" s="1"/>
  <c r="AU16" i="26"/>
  <c r="AU18" s="1"/>
  <c r="AU19" s="1"/>
  <c r="AU21"/>
  <c r="AS53"/>
  <c r="AS54"/>
  <c r="AS110"/>
  <c r="AS109"/>
  <c r="AS96"/>
  <c r="AS95"/>
  <c r="AS89"/>
  <c r="AS88"/>
  <c r="AS82"/>
  <c r="AS81"/>
  <c r="AV75" i="27"/>
  <c r="AV110"/>
  <c r="AV89"/>
  <c r="AV88"/>
  <c r="AS39" i="26"/>
  <c r="AS40"/>
  <c r="AS102"/>
  <c r="AS103"/>
  <c r="AB113" i="17"/>
  <c r="AB106"/>
  <c r="AB99"/>
  <c r="AB92"/>
  <c r="AB78"/>
  <c r="AB71"/>
  <c r="AB85"/>
  <c r="AB64"/>
  <c r="AB57"/>
  <c r="AB50"/>
  <c r="AB36"/>
  <c r="AB43"/>
  <c r="AC16"/>
  <c r="AB29"/>
  <c r="AS128" i="26" l="1"/>
  <c r="AS129"/>
  <c r="AV46" i="27"/>
  <c r="AV32"/>
  <c r="AV127"/>
  <c r="AV126"/>
  <c r="AT64" i="26"/>
  <c r="AT66" s="1"/>
  <c r="AT99"/>
  <c r="AT50"/>
  <c r="AT52" s="1"/>
  <c r="AT43"/>
  <c r="AT106"/>
  <c r="AT108" s="1"/>
  <c r="AT113"/>
  <c r="AT114" s="1"/>
  <c r="AT71"/>
  <c r="AT72" s="1"/>
  <c r="AT29"/>
  <c r="AT30" s="1"/>
  <c r="AT36"/>
  <c r="AT37" s="1"/>
  <c r="AT78"/>
  <c r="AV124" i="27"/>
  <c r="AV123"/>
  <c r="AT122" i="26"/>
  <c r="AT57"/>
  <c r="AT58" s="1"/>
  <c r="AB121" i="17"/>
  <c r="AB122"/>
  <c r="AT85" i="26"/>
  <c r="AT86" s="1"/>
  <c r="AT92"/>
  <c r="AT94" s="1"/>
  <c r="AV116" i="27"/>
  <c r="AV61"/>
  <c r="AV53"/>
  <c r="AV39"/>
  <c r="AV82"/>
  <c r="AV95"/>
  <c r="AC18" i="17"/>
  <c r="AC19" s="1"/>
  <c r="AC22" s="1"/>
  <c r="AW92" i="27"/>
  <c r="AW78"/>
  <c r="AW57"/>
  <c r="AW99"/>
  <c r="AW64"/>
  <c r="AW50"/>
  <c r="AW113"/>
  <c r="AW85"/>
  <c r="AW43"/>
  <c r="AW29"/>
  <c r="AW106"/>
  <c r="AW71"/>
  <c r="AW36"/>
  <c r="AT51" i="26"/>
  <c r="AU22"/>
  <c r="AX21" i="27"/>
  <c r="AX16"/>
  <c r="AX18" s="1"/>
  <c r="AX19" s="1"/>
  <c r="AT59" i="26"/>
  <c r="AT80"/>
  <c r="AT79"/>
  <c r="AT44"/>
  <c r="AT45"/>
  <c r="AT101"/>
  <c r="AT100"/>
  <c r="AT65"/>
  <c r="AT107"/>
  <c r="AB73" i="17"/>
  <c r="AB72"/>
  <c r="AB108"/>
  <c r="AB107"/>
  <c r="AB59"/>
  <c r="AB58"/>
  <c r="AB80"/>
  <c r="AB79"/>
  <c r="AB115"/>
  <c r="AB114"/>
  <c r="AB51"/>
  <c r="AB52"/>
  <c r="AB45"/>
  <c r="AB44"/>
  <c r="AB47" s="1"/>
  <c r="AB65"/>
  <c r="AB66"/>
  <c r="AB93"/>
  <c r="AB94"/>
  <c r="AB37"/>
  <c r="AB40" s="1"/>
  <c r="AB38"/>
  <c r="AB86"/>
  <c r="AB87"/>
  <c r="AB101"/>
  <c r="AB100"/>
  <c r="AV129" i="27" l="1"/>
  <c r="AV128"/>
  <c r="AT38" i="26"/>
  <c r="AT39" s="1"/>
  <c r="AT31"/>
  <c r="AT87"/>
  <c r="AT88" s="1"/>
  <c r="AT73"/>
  <c r="AT74" s="1"/>
  <c r="AT115"/>
  <c r="AT116" s="1"/>
  <c r="AT93"/>
  <c r="AT96" s="1"/>
  <c r="AT121"/>
  <c r="AT123" s="1"/>
  <c r="AW122" i="27"/>
  <c r="AW121"/>
  <c r="AB124" i="17"/>
  <c r="AB123"/>
  <c r="AC25"/>
  <c r="AD13"/>
  <c r="AD21" s="1"/>
  <c r="AT33" i="26"/>
  <c r="AW30" i="27"/>
  <c r="AW31"/>
  <c r="AT103" i="26"/>
  <c r="AT102"/>
  <c r="AT81"/>
  <c r="AT82"/>
  <c r="AT89"/>
  <c r="AV13"/>
  <c r="AU25"/>
  <c r="AU120" s="1"/>
  <c r="AW38" i="27"/>
  <c r="AW37"/>
  <c r="AW44"/>
  <c r="AW45"/>
  <c r="AW65"/>
  <c r="AW66"/>
  <c r="AW93"/>
  <c r="AW94"/>
  <c r="AT40" i="26"/>
  <c r="AT75"/>
  <c r="AT117"/>
  <c r="AW51" i="27"/>
  <c r="AW52"/>
  <c r="AT110" i="26"/>
  <c r="AT109"/>
  <c r="AT47"/>
  <c r="AT46"/>
  <c r="AT54"/>
  <c r="AT53"/>
  <c r="AW72" i="27"/>
  <c r="AW73"/>
  <c r="AW86"/>
  <c r="AW87"/>
  <c r="AW100"/>
  <c r="AW101"/>
  <c r="AW79"/>
  <c r="AW80"/>
  <c r="AT67" i="26"/>
  <c r="AT68"/>
  <c r="AT60"/>
  <c r="AT61"/>
  <c r="AX22" i="27"/>
  <c r="AW107"/>
  <c r="AW108"/>
  <c r="AW115"/>
  <c r="AW114"/>
  <c r="AW58"/>
  <c r="AW59"/>
  <c r="AT95" i="26"/>
  <c r="AB117" i="17"/>
  <c r="AB116"/>
  <c r="AB110"/>
  <c r="AB109"/>
  <c r="AB103"/>
  <c r="AB102"/>
  <c r="AB96"/>
  <c r="AB95"/>
  <c r="AB89"/>
  <c r="AB88"/>
  <c r="AB82"/>
  <c r="AB81"/>
  <c r="AB75"/>
  <c r="AB74"/>
  <c r="AB68"/>
  <c r="AB67"/>
  <c r="AB61"/>
  <c r="AB60"/>
  <c r="AB54"/>
  <c r="AB53"/>
  <c r="AB46"/>
  <c r="AB39"/>
  <c r="AT32" i="26" l="1"/>
  <c r="AT128" s="1"/>
  <c r="AT127"/>
  <c r="AT126"/>
  <c r="AW127" i="27"/>
  <c r="AW126"/>
  <c r="AT124" i="26"/>
  <c r="AT129" s="1"/>
  <c r="AW124" i="27"/>
  <c r="AW123"/>
  <c r="AC64" i="17"/>
  <c r="AC66" s="1"/>
  <c r="AC120"/>
  <c r="AD16"/>
  <c r="AD18" s="1"/>
  <c r="AC57"/>
  <c r="AC58" s="1"/>
  <c r="AC71"/>
  <c r="AC73" s="1"/>
  <c r="AC113"/>
  <c r="AC36"/>
  <c r="AC37" s="1"/>
  <c r="AC40" s="1"/>
  <c r="AC78"/>
  <c r="AC80" s="1"/>
  <c r="AC43"/>
  <c r="AC44" s="1"/>
  <c r="AC47" s="1"/>
  <c r="AC99"/>
  <c r="AC100" s="1"/>
  <c r="AC92"/>
  <c r="AC93" s="1"/>
  <c r="AC29"/>
  <c r="AC50"/>
  <c r="AC52" s="1"/>
  <c r="AC85"/>
  <c r="AC86" s="1"/>
  <c r="AC106"/>
  <c r="AC107" s="1"/>
  <c r="AW102" i="27"/>
  <c r="AW103"/>
  <c r="AW47"/>
  <c r="AW46"/>
  <c r="AW32"/>
  <c r="AW33"/>
  <c r="AW40"/>
  <c r="AW39"/>
  <c r="AW75"/>
  <c r="AW74"/>
  <c r="AW53"/>
  <c r="AW54"/>
  <c r="AW95"/>
  <c r="AW96"/>
  <c r="AV16" i="26"/>
  <c r="AV18" s="1"/>
  <c r="AV19" s="1"/>
  <c r="AV21"/>
  <c r="AW61" i="27"/>
  <c r="AW60"/>
  <c r="AW110"/>
  <c r="AW109"/>
  <c r="AW82"/>
  <c r="AW81"/>
  <c r="AW88"/>
  <c r="AW89"/>
  <c r="AW68"/>
  <c r="AW67"/>
  <c r="AW117"/>
  <c r="AW116"/>
  <c r="AY13"/>
  <c r="AX25"/>
  <c r="AX120" s="1"/>
  <c r="AU113" i="26"/>
  <c r="AU71"/>
  <c r="AU50"/>
  <c r="AU92"/>
  <c r="AU106"/>
  <c r="AU64"/>
  <c r="AU43"/>
  <c r="AU85"/>
  <c r="AU57"/>
  <c r="AU29"/>
  <c r="AU99"/>
  <c r="AU78"/>
  <c r="AU36"/>
  <c r="AC94" i="17"/>
  <c r="AC65"/>
  <c r="AW128" i="27" l="1"/>
  <c r="AW129"/>
  <c r="AU122" i="26"/>
  <c r="AU121"/>
  <c r="AC115" i="17"/>
  <c r="AC122"/>
  <c r="AC121"/>
  <c r="AD19"/>
  <c r="AD22" s="1"/>
  <c r="AD25" s="1"/>
  <c r="AD120" s="1"/>
  <c r="AC38"/>
  <c r="AC39" s="1"/>
  <c r="AC51"/>
  <c r="AC53" s="1"/>
  <c r="AC114"/>
  <c r="AC59"/>
  <c r="AC60" s="1"/>
  <c r="AC79"/>
  <c r="AC72"/>
  <c r="AC74" s="1"/>
  <c r="AC45"/>
  <c r="AC46" s="1"/>
  <c r="AC87"/>
  <c r="AC88" s="1"/>
  <c r="AC101"/>
  <c r="AC102" s="1"/>
  <c r="AC108"/>
  <c r="AC109" s="1"/>
  <c r="AU51" i="26"/>
  <c r="AU52"/>
  <c r="AU31"/>
  <c r="AU30"/>
  <c r="AU66"/>
  <c r="AU65"/>
  <c r="AU73"/>
  <c r="AU72"/>
  <c r="AU44"/>
  <c r="AU45"/>
  <c r="AU38"/>
  <c r="AU37"/>
  <c r="AU101"/>
  <c r="AU100"/>
  <c r="AY16" i="27"/>
  <c r="AY18" s="1"/>
  <c r="AY19" s="1"/>
  <c r="AY21"/>
  <c r="AU58" i="26"/>
  <c r="AU59"/>
  <c r="AU107"/>
  <c r="AU108"/>
  <c r="AU114"/>
  <c r="AU115"/>
  <c r="AU79"/>
  <c r="AU80"/>
  <c r="AU87"/>
  <c r="AU86"/>
  <c r="AU94"/>
  <c r="AU93"/>
  <c r="AX106" i="27"/>
  <c r="AX64"/>
  <c r="AX29"/>
  <c r="AX113"/>
  <c r="AX85"/>
  <c r="AX57"/>
  <c r="AX43"/>
  <c r="AX78"/>
  <c r="AX99"/>
  <c r="AX36"/>
  <c r="AX92"/>
  <c r="AX71"/>
  <c r="AX50"/>
  <c r="AV22" i="26"/>
  <c r="AC110" i="17"/>
  <c r="AC103"/>
  <c r="AC96"/>
  <c r="AC95"/>
  <c r="AC89"/>
  <c r="AC68"/>
  <c r="AC67"/>
  <c r="AC61"/>
  <c r="AU127" i="26" l="1"/>
  <c r="AU126"/>
  <c r="AC116" i="17"/>
  <c r="AU124" i="26"/>
  <c r="AU123"/>
  <c r="AX122" i="27"/>
  <c r="AX121"/>
  <c r="AC124" i="17"/>
  <c r="AC123"/>
  <c r="AC82"/>
  <c r="AC117"/>
  <c r="AC54"/>
  <c r="AC81"/>
  <c r="AC75"/>
  <c r="AY22" i="27"/>
  <c r="AY25" s="1"/>
  <c r="AY120" s="1"/>
  <c r="AX44"/>
  <c r="AX45"/>
  <c r="AX30"/>
  <c r="AX31"/>
  <c r="AU75" i="26"/>
  <c r="AU74"/>
  <c r="AW13"/>
  <c r="AV25"/>
  <c r="AV120" s="1"/>
  <c r="AX37" i="27"/>
  <c r="AX38"/>
  <c r="AX58"/>
  <c r="AX59"/>
  <c r="AX65"/>
  <c r="AX66"/>
  <c r="AU89" i="26"/>
  <c r="AU88"/>
  <c r="AU103"/>
  <c r="AU102"/>
  <c r="AX93" i="27"/>
  <c r="AX94"/>
  <c r="AU82" i="26"/>
  <c r="AU81"/>
  <c r="AU110"/>
  <c r="AU109"/>
  <c r="AU32"/>
  <c r="AU33"/>
  <c r="AX52" i="27"/>
  <c r="AX51"/>
  <c r="AX101"/>
  <c r="AX100"/>
  <c r="AX86"/>
  <c r="AX87"/>
  <c r="AX107"/>
  <c r="AX108"/>
  <c r="AU116" i="26"/>
  <c r="AU117"/>
  <c r="AU61"/>
  <c r="AU60"/>
  <c r="AU47"/>
  <c r="AU46"/>
  <c r="AU68"/>
  <c r="AU67"/>
  <c r="AX72" i="27"/>
  <c r="AX73"/>
  <c r="AX80"/>
  <c r="AX79"/>
  <c r="AX115"/>
  <c r="AX114"/>
  <c r="AU96" i="26"/>
  <c r="AU95"/>
  <c r="AU40"/>
  <c r="AU39"/>
  <c r="AU54"/>
  <c r="AU53"/>
  <c r="AD106" i="17"/>
  <c r="AD113"/>
  <c r="AD99"/>
  <c r="AD92"/>
  <c r="AD85"/>
  <c r="AD71"/>
  <c r="AD78"/>
  <c r="AD57"/>
  <c r="AD50"/>
  <c r="AD43"/>
  <c r="AD36"/>
  <c r="AD64"/>
  <c r="AD29"/>
  <c r="AE13"/>
  <c r="AE21" s="1"/>
  <c r="AU129" i="26" l="1"/>
  <c r="AU128"/>
  <c r="AX126" i="27"/>
  <c r="AX127"/>
  <c r="AX124"/>
  <c r="AX123"/>
  <c r="AD121" i="17"/>
  <c r="AD122"/>
  <c r="AZ13" i="27"/>
  <c r="AZ21" s="1"/>
  <c r="AX110"/>
  <c r="AX109"/>
  <c r="AX74"/>
  <c r="AX75"/>
  <c r="AX89"/>
  <c r="AX88"/>
  <c r="AX67"/>
  <c r="AX68"/>
  <c r="AX39"/>
  <c r="AX40"/>
  <c r="AX32"/>
  <c r="AX33"/>
  <c r="AX117"/>
  <c r="AX116"/>
  <c r="AX54"/>
  <c r="AX53"/>
  <c r="AX81"/>
  <c r="AX82"/>
  <c r="AX103"/>
  <c r="AX102"/>
  <c r="AX96"/>
  <c r="AX95"/>
  <c r="AV106" i="26"/>
  <c r="AV57"/>
  <c r="AV50"/>
  <c r="AV99"/>
  <c r="AV92"/>
  <c r="AV78"/>
  <c r="AV36"/>
  <c r="AV64"/>
  <c r="AV71"/>
  <c r="AV29"/>
  <c r="AV113"/>
  <c r="AV43"/>
  <c r="AV85"/>
  <c r="AY50" i="27"/>
  <c r="AY99"/>
  <c r="AY64"/>
  <c r="AY29"/>
  <c r="AY78"/>
  <c r="AY106"/>
  <c r="AY85"/>
  <c r="AY43"/>
  <c r="AY92"/>
  <c r="AY113"/>
  <c r="AY71"/>
  <c r="AY57"/>
  <c r="AY36"/>
  <c r="AX60"/>
  <c r="AX61"/>
  <c r="AW16" i="26"/>
  <c r="AW18" s="1"/>
  <c r="AW19" s="1"/>
  <c r="AW21"/>
  <c r="AX46" i="27"/>
  <c r="AX47"/>
  <c r="AD52" i="17"/>
  <c r="AD51"/>
  <c r="AD87"/>
  <c r="AD86"/>
  <c r="AD108"/>
  <c r="AD107"/>
  <c r="AD66"/>
  <c r="AD65"/>
  <c r="AD59"/>
  <c r="AD58"/>
  <c r="AD94"/>
  <c r="AD93"/>
  <c r="AD37"/>
  <c r="AD40" s="1"/>
  <c r="AD38"/>
  <c r="AD80"/>
  <c r="AD79"/>
  <c r="AD101"/>
  <c r="AD100"/>
  <c r="AD45"/>
  <c r="AD44"/>
  <c r="AD47" s="1"/>
  <c r="AD73"/>
  <c r="AD72"/>
  <c r="AD115"/>
  <c r="AD114"/>
  <c r="AE16"/>
  <c r="AE18" s="1"/>
  <c r="AX128" i="27" l="1"/>
  <c r="AX129"/>
  <c r="AY122"/>
  <c r="AY121"/>
  <c r="AV122" i="26"/>
  <c r="AV121"/>
  <c r="AD124" i="17"/>
  <c r="AD123"/>
  <c r="AZ16" i="27"/>
  <c r="AZ18" s="1"/>
  <c r="AZ19" s="1"/>
  <c r="AZ22" s="1"/>
  <c r="AY114"/>
  <c r="AY115"/>
  <c r="AV37" i="26"/>
  <c r="AV38"/>
  <c r="AY37" i="27"/>
  <c r="AY38"/>
  <c r="AY93"/>
  <c r="AY94"/>
  <c r="AY80"/>
  <c r="AY79"/>
  <c r="AY51"/>
  <c r="AY52"/>
  <c r="AV31" i="26"/>
  <c r="AV30"/>
  <c r="AV79"/>
  <c r="AV80"/>
  <c r="AV59"/>
  <c r="AV58"/>
  <c r="AW22"/>
  <c r="AY58" i="27"/>
  <c r="AY59"/>
  <c r="AY45"/>
  <c r="AY44"/>
  <c r="AY30"/>
  <c r="AY31"/>
  <c r="AV87" i="26"/>
  <c r="AV86"/>
  <c r="AV72"/>
  <c r="AV73"/>
  <c r="AV93"/>
  <c r="AV94"/>
  <c r="AV107"/>
  <c r="AV108"/>
  <c r="AY107" i="27"/>
  <c r="AY108"/>
  <c r="AY100"/>
  <c r="AY101"/>
  <c r="AV115" i="26"/>
  <c r="AV114"/>
  <c r="AV52"/>
  <c r="AV51"/>
  <c r="AY73" i="27"/>
  <c r="AY72"/>
  <c r="AY86"/>
  <c r="AY87"/>
  <c r="AY66"/>
  <c r="AY65"/>
  <c r="AV44" i="26"/>
  <c r="AV45"/>
  <c r="AV65"/>
  <c r="AV66"/>
  <c r="AV100"/>
  <c r="AV101"/>
  <c r="AD117" i="17"/>
  <c r="AD116"/>
  <c r="AD110"/>
  <c r="AD109"/>
  <c r="AD103"/>
  <c r="AD102"/>
  <c r="AD96"/>
  <c r="AD95"/>
  <c r="AD89"/>
  <c r="AD88"/>
  <c r="AD82"/>
  <c r="AD81"/>
  <c r="AD75"/>
  <c r="AD74"/>
  <c r="AD68"/>
  <c r="AD67"/>
  <c r="AD61"/>
  <c r="AD60"/>
  <c r="AD54"/>
  <c r="AD53"/>
  <c r="AD46"/>
  <c r="AD39"/>
  <c r="AE19"/>
  <c r="AE22" s="1"/>
  <c r="AV127" i="26" l="1"/>
  <c r="AV126"/>
  <c r="AY126" i="27"/>
  <c r="AY127"/>
  <c r="AY124"/>
  <c r="AY123"/>
  <c r="AV124" i="26"/>
  <c r="AV123"/>
  <c r="AV68"/>
  <c r="AV67"/>
  <c r="AV117"/>
  <c r="AV116"/>
  <c r="AY47" i="27"/>
  <c r="AY46"/>
  <c r="AY54"/>
  <c r="AY53"/>
  <c r="AV96" i="26"/>
  <c r="AV95"/>
  <c r="AV61"/>
  <c r="AV60"/>
  <c r="AV40"/>
  <c r="AV39"/>
  <c r="AV89"/>
  <c r="AV88"/>
  <c r="AX13"/>
  <c r="AW25"/>
  <c r="AW120" s="1"/>
  <c r="AY96" i="27"/>
  <c r="AY95"/>
  <c r="BA13"/>
  <c r="AZ25"/>
  <c r="AZ120" s="1"/>
  <c r="AY110"/>
  <c r="AY109"/>
  <c r="AY82"/>
  <c r="AY81"/>
  <c r="AV103" i="26"/>
  <c r="AV102"/>
  <c r="AV47"/>
  <c r="AV46"/>
  <c r="AY89" i="27"/>
  <c r="AY88"/>
  <c r="AV53" i="26"/>
  <c r="AV54"/>
  <c r="AY40" i="27"/>
  <c r="AY39"/>
  <c r="AV81" i="26"/>
  <c r="AV82"/>
  <c r="AV33"/>
  <c r="AV129" s="1"/>
  <c r="AV32"/>
  <c r="AY68" i="27"/>
  <c r="AY67"/>
  <c r="AY75"/>
  <c r="AY74"/>
  <c r="AY103"/>
  <c r="AY102"/>
  <c r="AV110" i="26"/>
  <c r="AV109"/>
  <c r="AV74"/>
  <c r="AV75"/>
  <c r="AY32" i="27"/>
  <c r="AY33"/>
  <c r="AY61"/>
  <c r="AY60"/>
  <c r="AY117"/>
  <c r="AY116"/>
  <c r="AF13" i="17"/>
  <c r="AF21" s="1"/>
  <c r="AE25"/>
  <c r="AE120" s="1"/>
  <c r="AV128" i="26" l="1"/>
  <c r="AY128" i="27"/>
  <c r="AY129"/>
  <c r="AZ106"/>
  <c r="AZ50"/>
  <c r="AZ71"/>
  <c r="AZ92"/>
  <c r="AZ64"/>
  <c r="AZ36"/>
  <c r="AZ113"/>
  <c r="AZ78"/>
  <c r="AZ43"/>
  <c r="AZ29"/>
  <c r="AZ99"/>
  <c r="AZ57"/>
  <c r="AZ85"/>
  <c r="AW92" i="26"/>
  <c r="AW71"/>
  <c r="AW50"/>
  <c r="AW99"/>
  <c r="AW36"/>
  <c r="AW106"/>
  <c r="AW85"/>
  <c r="AW64"/>
  <c r="AW29"/>
  <c r="AW113"/>
  <c r="AW57"/>
  <c r="AW43"/>
  <c r="AW78"/>
  <c r="BA21" i="27"/>
  <c r="BA16"/>
  <c r="BA18" s="1"/>
  <c r="BA19" s="1"/>
  <c r="AX21" i="26"/>
  <c r="AX16"/>
  <c r="AX18" s="1"/>
  <c r="AX19" s="1"/>
  <c r="AE106" i="17"/>
  <c r="AE113"/>
  <c r="AE99"/>
  <c r="AE92"/>
  <c r="AE85"/>
  <c r="AE78"/>
  <c r="AE71"/>
  <c r="AE64"/>
  <c r="AE57"/>
  <c r="AE50"/>
  <c r="AE43"/>
  <c r="AE36"/>
  <c r="AF16"/>
  <c r="AF18" s="1"/>
  <c r="AE29"/>
  <c r="AZ122" i="27" l="1"/>
  <c r="AZ121"/>
  <c r="AW121" i="26"/>
  <c r="AW122"/>
  <c r="AE121" i="17"/>
  <c r="AE122"/>
  <c r="AX22" i="26"/>
  <c r="AY13" s="1"/>
  <c r="BA22" i="27"/>
  <c r="BB13" s="1"/>
  <c r="AW65" i="26"/>
  <c r="AW66"/>
  <c r="AW101"/>
  <c r="AW100"/>
  <c r="AZ45" i="27"/>
  <c r="AZ44"/>
  <c r="AZ66"/>
  <c r="AZ65"/>
  <c r="AW58" i="26"/>
  <c r="AW59"/>
  <c r="AW87"/>
  <c r="AW86"/>
  <c r="AW51"/>
  <c r="AW52"/>
  <c r="AZ58" i="27"/>
  <c r="AZ59"/>
  <c r="AZ80"/>
  <c r="AZ79"/>
  <c r="AZ94"/>
  <c r="AZ93"/>
  <c r="AW44" i="26"/>
  <c r="AW45"/>
  <c r="AZ87" i="27"/>
  <c r="AZ86"/>
  <c r="AZ107"/>
  <c r="AZ108"/>
  <c r="AW114" i="26"/>
  <c r="AW115"/>
  <c r="AW107"/>
  <c r="AW108"/>
  <c r="AW72"/>
  <c r="AW73"/>
  <c r="AZ101" i="27"/>
  <c r="AZ100"/>
  <c r="AZ114"/>
  <c r="AZ115"/>
  <c r="AZ73"/>
  <c r="AZ72"/>
  <c r="AW80" i="26"/>
  <c r="AW79"/>
  <c r="AW31"/>
  <c r="AW30"/>
  <c r="AW38"/>
  <c r="AW37"/>
  <c r="AW93"/>
  <c r="AW94"/>
  <c r="AZ31" i="27"/>
  <c r="AZ30"/>
  <c r="AZ37"/>
  <c r="AZ38"/>
  <c r="AZ52"/>
  <c r="AZ51"/>
  <c r="AE58" i="17"/>
  <c r="AE59"/>
  <c r="AE87"/>
  <c r="AE86"/>
  <c r="AE108"/>
  <c r="AE107"/>
  <c r="AE66"/>
  <c r="AE65"/>
  <c r="AE93"/>
  <c r="AE94"/>
  <c r="AE37"/>
  <c r="AE40" s="1"/>
  <c r="AE38"/>
  <c r="AE44"/>
  <c r="AE47" s="1"/>
  <c r="AE45"/>
  <c r="AE72"/>
  <c r="AE73"/>
  <c r="AE101"/>
  <c r="AE100"/>
  <c r="AE52"/>
  <c r="AE51"/>
  <c r="AE79"/>
  <c r="AE80"/>
  <c r="AE115"/>
  <c r="AE114"/>
  <c r="AF19"/>
  <c r="AF22" s="1"/>
  <c r="AW127" i="26" l="1"/>
  <c r="AW126"/>
  <c r="AZ126" i="27"/>
  <c r="AZ127"/>
  <c r="AW124" i="26"/>
  <c r="AW123"/>
  <c r="AZ124" i="27"/>
  <c r="AZ123"/>
  <c r="AE124" i="17"/>
  <c r="AE123"/>
  <c r="AX25" i="26"/>
  <c r="AX120" s="1"/>
  <c r="BA25" i="27"/>
  <c r="BA120" s="1"/>
  <c r="AZ32"/>
  <c r="AZ33"/>
  <c r="AZ82"/>
  <c r="AZ81"/>
  <c r="AZ117"/>
  <c r="AZ116"/>
  <c r="AW74" i="26"/>
  <c r="AW75"/>
  <c r="AW117"/>
  <c r="AW116"/>
  <c r="AY16"/>
  <c r="AY18" s="1"/>
  <c r="AY19" s="1"/>
  <c r="AY21"/>
  <c r="AW54"/>
  <c r="AW53"/>
  <c r="AW61"/>
  <c r="AW60"/>
  <c r="BB21" i="27"/>
  <c r="BB16"/>
  <c r="BB18" s="1"/>
  <c r="BB19" s="1"/>
  <c r="AZ54"/>
  <c r="AZ53"/>
  <c r="AW81" i="26"/>
  <c r="AW82"/>
  <c r="AZ46" i="27"/>
  <c r="AZ47"/>
  <c r="AW32" i="26"/>
  <c r="AW33"/>
  <c r="AZ75" i="27"/>
  <c r="AZ74"/>
  <c r="AZ102"/>
  <c r="AZ103"/>
  <c r="AZ95"/>
  <c r="AZ96"/>
  <c r="AW89" i="26"/>
  <c r="AW88"/>
  <c r="AZ68" i="27"/>
  <c r="AZ67"/>
  <c r="AW102" i="26"/>
  <c r="AW103"/>
  <c r="AW40"/>
  <c r="AW39"/>
  <c r="AZ88" i="27"/>
  <c r="AZ89"/>
  <c r="AZ40"/>
  <c r="AZ39"/>
  <c r="AW96" i="26"/>
  <c r="AW95"/>
  <c r="AW109"/>
  <c r="AW110"/>
  <c r="AZ109" i="27"/>
  <c r="AZ110"/>
  <c r="AW46" i="26"/>
  <c r="AW47"/>
  <c r="AZ61" i="27"/>
  <c r="AZ60"/>
  <c r="AW67" i="26"/>
  <c r="AW68"/>
  <c r="AE117" i="17"/>
  <c r="AE116"/>
  <c r="AE110"/>
  <c r="AE109"/>
  <c r="AE103"/>
  <c r="AE102"/>
  <c r="AE96"/>
  <c r="AE95"/>
  <c r="AE89"/>
  <c r="AE88"/>
  <c r="AE82"/>
  <c r="AE81"/>
  <c r="AE75"/>
  <c r="AE74"/>
  <c r="AE68"/>
  <c r="AE67"/>
  <c r="AE61"/>
  <c r="AE60"/>
  <c r="AE46"/>
  <c r="AE54"/>
  <c r="AE53"/>
  <c r="AE39"/>
  <c r="AG13"/>
  <c r="AG21" s="1"/>
  <c r="AF25"/>
  <c r="AF120" s="1"/>
  <c r="AW128" i="26" l="1"/>
  <c r="AW129"/>
  <c r="AZ129" i="27"/>
  <c r="AZ128"/>
  <c r="BA43"/>
  <c r="AX113" i="26"/>
  <c r="AX115" s="1"/>
  <c r="BA29" i="27"/>
  <c r="BA30" s="1"/>
  <c r="BA99"/>
  <c r="BA100" s="1"/>
  <c r="BA92"/>
  <c r="BA93" s="1"/>
  <c r="BA50"/>
  <c r="BA52" s="1"/>
  <c r="BA113"/>
  <c r="BA106"/>
  <c r="BA108" s="1"/>
  <c r="BA36"/>
  <c r="BA37" s="1"/>
  <c r="BA57"/>
  <c r="BA58" s="1"/>
  <c r="BA64"/>
  <c r="BA65" s="1"/>
  <c r="BA71"/>
  <c r="BA72" s="1"/>
  <c r="AX99" i="26"/>
  <c r="AX101" s="1"/>
  <c r="AX43"/>
  <c r="AX44" s="1"/>
  <c r="AX29"/>
  <c r="AX30" s="1"/>
  <c r="AX92"/>
  <c r="AX94" s="1"/>
  <c r="AX36"/>
  <c r="AX37" s="1"/>
  <c r="AX78"/>
  <c r="AX79" s="1"/>
  <c r="AX106"/>
  <c r="AX108" s="1"/>
  <c r="AX64"/>
  <c r="AX65" s="1"/>
  <c r="AX85"/>
  <c r="AX86" s="1"/>
  <c r="BA85" i="27"/>
  <c r="BA87" s="1"/>
  <c r="BA78"/>
  <c r="BA79" s="1"/>
  <c r="AX71" i="26"/>
  <c r="AX73" s="1"/>
  <c r="AX57"/>
  <c r="AX58" s="1"/>
  <c r="AX50"/>
  <c r="AX52" s="1"/>
  <c r="BB22" i="27"/>
  <c r="BB25" s="1"/>
  <c r="BB120" s="1"/>
  <c r="BA101"/>
  <c r="BA45"/>
  <c r="BA44"/>
  <c r="AX114" i="26"/>
  <c r="AY22"/>
  <c r="AF113" i="17"/>
  <c r="AF106"/>
  <c r="AF99"/>
  <c r="AF92"/>
  <c r="AF85"/>
  <c r="AF78"/>
  <c r="AF71"/>
  <c r="AF64"/>
  <c r="AF57"/>
  <c r="AF43"/>
  <c r="AF50"/>
  <c r="AF36"/>
  <c r="AG16"/>
  <c r="AG18" s="1"/>
  <c r="AF29"/>
  <c r="BA121" i="27" l="1"/>
  <c r="BA122"/>
  <c r="AX121" i="26"/>
  <c r="AX122"/>
  <c r="BA114" i="27"/>
  <c r="BA117" s="1"/>
  <c r="AF121" i="17"/>
  <c r="AF122"/>
  <c r="AX80" i="26"/>
  <c r="AX81" s="1"/>
  <c r="AX45"/>
  <c r="AX46" s="1"/>
  <c r="BA59" i="27"/>
  <c r="BA60" s="1"/>
  <c r="BA51"/>
  <c r="BA54" s="1"/>
  <c r="BA115"/>
  <c r="BA31"/>
  <c r="BA66"/>
  <c r="BA67" s="1"/>
  <c r="BA107"/>
  <c r="BA110" s="1"/>
  <c r="AX72" i="26"/>
  <c r="AX74" s="1"/>
  <c r="BA94" i="27"/>
  <c r="BA95" s="1"/>
  <c r="BA38"/>
  <c r="BA39" s="1"/>
  <c r="BA73"/>
  <c r="BA74" s="1"/>
  <c r="AX31" i="26"/>
  <c r="AX107"/>
  <c r="AX110" s="1"/>
  <c r="AX66"/>
  <c r="AX67" s="1"/>
  <c r="AX87"/>
  <c r="AX88" s="1"/>
  <c r="AX100"/>
  <c r="AX103" s="1"/>
  <c r="AX59"/>
  <c r="AX60" s="1"/>
  <c r="AX38"/>
  <c r="AX39" s="1"/>
  <c r="AX93"/>
  <c r="AX95" s="1"/>
  <c r="BA80" i="27"/>
  <c r="BA81" s="1"/>
  <c r="BA86"/>
  <c r="BA88" s="1"/>
  <c r="BC13"/>
  <c r="BC16" s="1"/>
  <c r="BC18" s="1"/>
  <c r="BC19" s="1"/>
  <c r="AX51" i="26"/>
  <c r="AX53" s="1"/>
  <c r="AX116"/>
  <c r="AX117"/>
  <c r="AX47"/>
  <c r="AX68"/>
  <c r="BA68" i="27"/>
  <c r="BA33"/>
  <c r="BA61"/>
  <c r="BA40"/>
  <c r="BA82"/>
  <c r="AX40" i="26"/>
  <c r="BA96" i="27"/>
  <c r="AX33" i="26"/>
  <c r="AX89"/>
  <c r="BB106" i="27"/>
  <c r="BB78"/>
  <c r="BB99"/>
  <c r="BB71"/>
  <c r="BB29"/>
  <c r="BB85"/>
  <c r="BB64"/>
  <c r="BB43"/>
  <c r="BB113"/>
  <c r="BB92"/>
  <c r="BB57"/>
  <c r="BB50"/>
  <c r="BB36"/>
  <c r="BA102"/>
  <c r="BA103"/>
  <c r="AX82" i="26"/>
  <c r="AZ13"/>
  <c r="AY25"/>
  <c r="AY120" s="1"/>
  <c r="AX61"/>
  <c r="BA47" i="27"/>
  <c r="BA46"/>
  <c r="BA75"/>
  <c r="AF80" i="17"/>
  <c r="AF79"/>
  <c r="AF107"/>
  <c r="AF108"/>
  <c r="AF59"/>
  <c r="AF58"/>
  <c r="AF87"/>
  <c r="AF86"/>
  <c r="AF114"/>
  <c r="AF115"/>
  <c r="AF44"/>
  <c r="AF47" s="1"/>
  <c r="AF45"/>
  <c r="AF37"/>
  <c r="AF40" s="1"/>
  <c r="AF38"/>
  <c r="AF65"/>
  <c r="AF66"/>
  <c r="AF94"/>
  <c r="AF93"/>
  <c r="AF51"/>
  <c r="AF52"/>
  <c r="AF72"/>
  <c r="AF73"/>
  <c r="AF100"/>
  <c r="AF101"/>
  <c r="AG19"/>
  <c r="AG22" s="1"/>
  <c r="AX32" i="26" l="1"/>
  <c r="AX127"/>
  <c r="AX126"/>
  <c r="BA32" i="27"/>
  <c r="BA127"/>
  <c r="BA126"/>
  <c r="AX124" i="26"/>
  <c r="AX123"/>
  <c r="BB122" i="27"/>
  <c r="BB121"/>
  <c r="BA124"/>
  <c r="BA123"/>
  <c r="BA116"/>
  <c r="AF124" i="17"/>
  <c r="AF123"/>
  <c r="BA53" i="27"/>
  <c r="AX75" i="26"/>
  <c r="BA109" i="27"/>
  <c r="AX109" i="26"/>
  <c r="BA89" i="27"/>
  <c r="BC21"/>
  <c r="BC22" s="1"/>
  <c r="AX102" i="26"/>
  <c r="AX96"/>
  <c r="AX54"/>
  <c r="AX129" s="1"/>
  <c r="BB52" i="27"/>
  <c r="BB51"/>
  <c r="BB72"/>
  <c r="BB73"/>
  <c r="BB65"/>
  <c r="BB66"/>
  <c r="AY85" i="26"/>
  <c r="AY57"/>
  <c r="AY29"/>
  <c r="AY99"/>
  <c r="AY113"/>
  <c r="AY71"/>
  <c r="AY50"/>
  <c r="AY36"/>
  <c r="AY64"/>
  <c r="AY92"/>
  <c r="AY106"/>
  <c r="AY78"/>
  <c r="AY43"/>
  <c r="BB93" i="27"/>
  <c r="BB94"/>
  <c r="BB86"/>
  <c r="BB87"/>
  <c r="BB80"/>
  <c r="BB79"/>
  <c r="BB44"/>
  <c r="BB45"/>
  <c r="BB58"/>
  <c r="BB59"/>
  <c r="BB101"/>
  <c r="BB100"/>
  <c r="AZ21" i="26"/>
  <c r="AZ16"/>
  <c r="AZ18" s="1"/>
  <c r="AZ19" s="1"/>
  <c r="BB38" i="27"/>
  <c r="BB37"/>
  <c r="BB115"/>
  <c r="BB114"/>
  <c r="BB30"/>
  <c r="BB31"/>
  <c r="BB107"/>
  <c r="BB108"/>
  <c r="AF117" i="17"/>
  <c r="AF116"/>
  <c r="AF110"/>
  <c r="AF109"/>
  <c r="AF103"/>
  <c r="AF102"/>
  <c r="AF96"/>
  <c r="AF95"/>
  <c r="AF89"/>
  <c r="AF88"/>
  <c r="AF82"/>
  <c r="AF81"/>
  <c r="AF75"/>
  <c r="AF74"/>
  <c r="AF68"/>
  <c r="AF67"/>
  <c r="AF61"/>
  <c r="AF60"/>
  <c r="AF54"/>
  <c r="AF53"/>
  <c r="AF46"/>
  <c r="AF39"/>
  <c r="AH13"/>
  <c r="AH21" s="1"/>
  <c r="AG25"/>
  <c r="AG120" s="1"/>
  <c r="AX128" i="26" l="1"/>
  <c r="BB126" i="27"/>
  <c r="BA129"/>
  <c r="BA128"/>
  <c r="BB127"/>
  <c r="AY122" i="26"/>
  <c r="AY121"/>
  <c r="BB124" i="27"/>
  <c r="BB123"/>
  <c r="BB33"/>
  <c r="BB32"/>
  <c r="BB46"/>
  <c r="BB47"/>
  <c r="BB88"/>
  <c r="BB89"/>
  <c r="AY80" i="26"/>
  <c r="AY79"/>
  <c r="AY38"/>
  <c r="AY37"/>
  <c r="AY100"/>
  <c r="AY101"/>
  <c r="BB116" i="27"/>
  <c r="BB117"/>
  <c r="AZ22" i="26"/>
  <c r="BB81" i="27"/>
  <c r="BB82"/>
  <c r="AY108" i="26"/>
  <c r="AY107"/>
  <c r="AY51"/>
  <c r="AY52"/>
  <c r="AY31"/>
  <c r="AY30"/>
  <c r="AY126" s="1"/>
  <c r="BB75" i="27"/>
  <c r="BB74"/>
  <c r="BB109"/>
  <c r="BB110"/>
  <c r="BB61"/>
  <c r="BB60"/>
  <c r="BB95"/>
  <c r="BB96"/>
  <c r="AY93" i="26"/>
  <c r="AY94"/>
  <c r="AY73"/>
  <c r="AY72"/>
  <c r="AY59"/>
  <c r="AY58"/>
  <c r="BB67" i="27"/>
  <c r="BB68"/>
  <c r="BB53"/>
  <c r="BB54"/>
  <c r="BB39"/>
  <c r="BB40"/>
  <c r="BB102"/>
  <c r="BB103"/>
  <c r="AY45" i="26"/>
  <c r="AY44"/>
  <c r="AY66"/>
  <c r="AY65"/>
  <c r="AY115"/>
  <c r="AY114"/>
  <c r="AY86"/>
  <c r="AY87"/>
  <c r="BD13" i="27"/>
  <c r="BC25"/>
  <c r="BC120" s="1"/>
  <c r="AG113" i="17"/>
  <c r="AG106"/>
  <c r="AG78"/>
  <c r="AG71"/>
  <c r="AG99"/>
  <c r="AG85"/>
  <c r="AG64"/>
  <c r="AG57"/>
  <c r="AG92"/>
  <c r="AG50"/>
  <c r="AG43"/>
  <c r="AG36"/>
  <c r="AH16"/>
  <c r="AH18" s="1"/>
  <c r="AG29"/>
  <c r="AY127" i="26" l="1"/>
  <c r="BB128" i="27"/>
  <c r="BB129"/>
  <c r="AY123" i="26"/>
  <c r="AY124"/>
  <c r="AG121" i="17"/>
  <c r="AG122"/>
  <c r="BC113" i="27"/>
  <c r="BC92"/>
  <c r="BC78"/>
  <c r="BC36"/>
  <c r="BC106"/>
  <c r="BC71"/>
  <c r="BC50"/>
  <c r="BC99"/>
  <c r="BC29"/>
  <c r="BC64"/>
  <c r="BC85"/>
  <c r="BC57"/>
  <c r="BC43"/>
  <c r="AY116" i="26"/>
  <c r="AY117"/>
  <c r="AY47"/>
  <c r="AY46"/>
  <c r="AY74"/>
  <c r="AY75"/>
  <c r="AY33"/>
  <c r="AY32"/>
  <c r="AY110"/>
  <c r="AY109"/>
  <c r="BA13"/>
  <c r="AZ25"/>
  <c r="AZ120" s="1"/>
  <c r="AY103"/>
  <c r="AY102"/>
  <c r="BD21" i="27"/>
  <c r="BD16"/>
  <c r="BD18" s="1"/>
  <c r="BD19" s="1"/>
  <c r="AY40" i="26"/>
  <c r="AY39"/>
  <c r="AY68"/>
  <c r="AY67"/>
  <c r="AY61"/>
  <c r="AY60"/>
  <c r="AY88"/>
  <c r="AY89"/>
  <c r="AY95"/>
  <c r="AY96"/>
  <c r="AY54"/>
  <c r="AY53"/>
  <c r="AY82"/>
  <c r="AY81"/>
  <c r="AG101" i="17"/>
  <c r="AG100"/>
  <c r="AG115"/>
  <c r="AG114"/>
  <c r="AG37"/>
  <c r="AG40" s="1"/>
  <c r="AG38"/>
  <c r="AG59"/>
  <c r="AG58"/>
  <c r="AG72"/>
  <c r="AG73"/>
  <c r="AG45"/>
  <c r="AG44"/>
  <c r="AG47" s="1"/>
  <c r="AG65"/>
  <c r="AG66"/>
  <c r="AG80"/>
  <c r="AG79"/>
  <c r="AG94"/>
  <c r="AG93"/>
  <c r="AG52"/>
  <c r="AG51"/>
  <c r="AG86"/>
  <c r="AG87"/>
  <c r="AG108"/>
  <c r="AG107"/>
  <c r="AH19"/>
  <c r="AH22" s="1"/>
  <c r="AY129" i="26" l="1"/>
  <c r="AY128"/>
  <c r="BC121" i="27"/>
  <c r="BC122"/>
  <c r="AG124" i="17"/>
  <c r="AG123"/>
  <c r="BD22" i="27"/>
  <c r="BE13" s="1"/>
  <c r="BC59"/>
  <c r="BC58"/>
  <c r="BC101"/>
  <c r="BC100"/>
  <c r="BC37"/>
  <c r="BC38"/>
  <c r="BC87"/>
  <c r="BC86"/>
  <c r="BC51"/>
  <c r="BC52"/>
  <c r="BC80"/>
  <c r="BC79"/>
  <c r="AZ92" i="26"/>
  <c r="AZ29"/>
  <c r="AZ113"/>
  <c r="AZ64"/>
  <c r="AZ71"/>
  <c r="AZ36"/>
  <c r="AZ106"/>
  <c r="AZ57"/>
  <c r="AZ50"/>
  <c r="AZ99"/>
  <c r="AZ85"/>
  <c r="AZ43"/>
  <c r="AZ78"/>
  <c r="BC65" i="27"/>
  <c r="BC66"/>
  <c r="BC72"/>
  <c r="BC73"/>
  <c r="BC94"/>
  <c r="BC93"/>
  <c r="BA21" i="26"/>
  <c r="BA16"/>
  <c r="BA18" s="1"/>
  <c r="BA19" s="1"/>
  <c r="BC44" i="27"/>
  <c r="BC45"/>
  <c r="BC31"/>
  <c r="BC30"/>
  <c r="BC107"/>
  <c r="BC108"/>
  <c r="BC115"/>
  <c r="BC114"/>
  <c r="AG117" i="17"/>
  <c r="AG116"/>
  <c r="AG110"/>
  <c r="AG109"/>
  <c r="AG103"/>
  <c r="AG102"/>
  <c r="AG96"/>
  <c r="AG95"/>
  <c r="AG89"/>
  <c r="AG88"/>
  <c r="AG82"/>
  <c r="AG81"/>
  <c r="AG75"/>
  <c r="AG74"/>
  <c r="AG68"/>
  <c r="AG67"/>
  <c r="AG61"/>
  <c r="AG60"/>
  <c r="AG54"/>
  <c r="AG53"/>
  <c r="AG46"/>
  <c r="AG39"/>
  <c r="AI13"/>
  <c r="AI21" s="1"/>
  <c r="AH25"/>
  <c r="AH120" s="1"/>
  <c r="BC127" i="27" l="1"/>
  <c r="BC126"/>
  <c r="BC124"/>
  <c r="BC123"/>
  <c r="AZ122" i="26"/>
  <c r="AZ121"/>
  <c r="BD25" i="27"/>
  <c r="BD120" s="1"/>
  <c r="BA22" i="26"/>
  <c r="BB13" s="1"/>
  <c r="AZ100"/>
  <c r="AZ101"/>
  <c r="AZ38"/>
  <c r="AZ37"/>
  <c r="AZ31"/>
  <c r="AZ30"/>
  <c r="BC82" i="27"/>
  <c r="BC81"/>
  <c r="BC88"/>
  <c r="BC89"/>
  <c r="BC102"/>
  <c r="BC103"/>
  <c r="BC74"/>
  <c r="BC75"/>
  <c r="AZ80" i="26"/>
  <c r="AZ79"/>
  <c r="AZ51"/>
  <c r="AZ52"/>
  <c r="AZ72"/>
  <c r="AZ73"/>
  <c r="AZ94"/>
  <c r="AZ93"/>
  <c r="BC110" i="27"/>
  <c r="BC109"/>
  <c r="BC47"/>
  <c r="BC46"/>
  <c r="BC96"/>
  <c r="BC95"/>
  <c r="AZ44" i="26"/>
  <c r="AZ45"/>
  <c r="AZ59"/>
  <c r="AZ58"/>
  <c r="AZ65"/>
  <c r="AZ66"/>
  <c r="BC60" i="27"/>
  <c r="BC61"/>
  <c r="BC117"/>
  <c r="BC116"/>
  <c r="BC33"/>
  <c r="BC32"/>
  <c r="BC68"/>
  <c r="BC67"/>
  <c r="AZ86" i="26"/>
  <c r="AZ87"/>
  <c r="AZ107"/>
  <c r="AZ108"/>
  <c r="AZ115"/>
  <c r="AZ114"/>
  <c r="BE16" i="27"/>
  <c r="BE18" s="1"/>
  <c r="BE19" s="1"/>
  <c r="BE21"/>
  <c r="BC54"/>
  <c r="BC53"/>
  <c r="BC39"/>
  <c r="BC40"/>
  <c r="AH106" i="17"/>
  <c r="AH113"/>
  <c r="AH99"/>
  <c r="AH92"/>
  <c r="AH85"/>
  <c r="AH78"/>
  <c r="AH57"/>
  <c r="AH64"/>
  <c r="AH50"/>
  <c r="AH43"/>
  <c r="AH36"/>
  <c r="AH71"/>
  <c r="AI16"/>
  <c r="AI18" s="1"/>
  <c r="AH29"/>
  <c r="AZ127" i="26" l="1"/>
  <c r="AZ126"/>
  <c r="BC128" i="27"/>
  <c r="BC129"/>
  <c r="BD92"/>
  <c r="BD93" s="1"/>
  <c r="AZ123" i="26"/>
  <c r="AZ124"/>
  <c r="BD43" i="27"/>
  <c r="BD45" s="1"/>
  <c r="AH122" i="17"/>
  <c r="AH121"/>
  <c r="BD29" i="27"/>
  <c r="BD31" s="1"/>
  <c r="BD57"/>
  <c r="BD59" s="1"/>
  <c r="BD36"/>
  <c r="BD37" s="1"/>
  <c r="BD50"/>
  <c r="BD52" s="1"/>
  <c r="BD85"/>
  <c r="BD87" s="1"/>
  <c r="BD106"/>
  <c r="BD107" s="1"/>
  <c r="BD64"/>
  <c r="BD65" s="1"/>
  <c r="BD71"/>
  <c r="BD72" s="1"/>
  <c r="BD78"/>
  <c r="BD79" s="1"/>
  <c r="BD99"/>
  <c r="BD101" s="1"/>
  <c r="BD113"/>
  <c r="BA25" i="26"/>
  <c r="BA120" s="1"/>
  <c r="AZ117"/>
  <c r="AZ116"/>
  <c r="AZ95"/>
  <c r="AZ96"/>
  <c r="AZ32"/>
  <c r="AZ33"/>
  <c r="AZ89"/>
  <c r="AZ88"/>
  <c r="AZ67"/>
  <c r="AZ68"/>
  <c r="AZ47"/>
  <c r="AZ46"/>
  <c r="AZ54"/>
  <c r="AZ53"/>
  <c r="AZ102"/>
  <c r="AZ103"/>
  <c r="AZ60"/>
  <c r="AZ61"/>
  <c r="AZ82"/>
  <c r="AZ81"/>
  <c r="AZ39"/>
  <c r="AZ40"/>
  <c r="BE22" i="27"/>
  <c r="AZ110" i="26"/>
  <c r="AZ109"/>
  <c r="AZ74"/>
  <c r="AZ75"/>
  <c r="BB21"/>
  <c r="BB16"/>
  <c r="BB18" s="1"/>
  <c r="BB19" s="1"/>
  <c r="AH73" i="17"/>
  <c r="AH72"/>
  <c r="AH66"/>
  <c r="AH65"/>
  <c r="AH94"/>
  <c r="AH93"/>
  <c r="AH37"/>
  <c r="AH40" s="1"/>
  <c r="AH38"/>
  <c r="AH59"/>
  <c r="AH58"/>
  <c r="AH101"/>
  <c r="AH100"/>
  <c r="AH45"/>
  <c r="AH44"/>
  <c r="AH47" s="1"/>
  <c r="AH80"/>
  <c r="AH79"/>
  <c r="AH115"/>
  <c r="AH114"/>
  <c r="AH52"/>
  <c r="AH51"/>
  <c r="AH87"/>
  <c r="AH86"/>
  <c r="AH108"/>
  <c r="AH107"/>
  <c r="AI19"/>
  <c r="AI22" s="1"/>
  <c r="AZ128" i="26" l="1"/>
  <c r="AZ129"/>
  <c r="BD94" i="27"/>
  <c r="BD95" s="1"/>
  <c r="BD44"/>
  <c r="BD46" s="1"/>
  <c r="BD122"/>
  <c r="BD121"/>
  <c r="BD114"/>
  <c r="BD117" s="1"/>
  <c r="BA85" i="26"/>
  <c r="AH123" i="17"/>
  <c r="AH124"/>
  <c r="BD30" i="27"/>
  <c r="BD66"/>
  <c r="BD67" s="1"/>
  <c r="BD51"/>
  <c r="BD53" s="1"/>
  <c r="BD58"/>
  <c r="BD61" s="1"/>
  <c r="BD108"/>
  <c r="BD109" s="1"/>
  <c r="BD38"/>
  <c r="BD39" s="1"/>
  <c r="BA113" i="26"/>
  <c r="BD100" i="27"/>
  <c r="BD102" s="1"/>
  <c r="BD80"/>
  <c r="BD81" s="1"/>
  <c r="BD73"/>
  <c r="BD74" s="1"/>
  <c r="BD86"/>
  <c r="BD89" s="1"/>
  <c r="BD115"/>
  <c r="BA99" i="26"/>
  <c r="BA100" s="1"/>
  <c r="BA64"/>
  <c r="BA66" s="1"/>
  <c r="BA71"/>
  <c r="BA72" s="1"/>
  <c r="BA29"/>
  <c r="BA31" s="1"/>
  <c r="BA36"/>
  <c r="BA38" s="1"/>
  <c r="BA78"/>
  <c r="BA80" s="1"/>
  <c r="BB22"/>
  <c r="BC13" s="1"/>
  <c r="BA92"/>
  <c r="BA94" s="1"/>
  <c r="BA57"/>
  <c r="BA58" s="1"/>
  <c r="BA43"/>
  <c r="BA44" s="1"/>
  <c r="BA50"/>
  <c r="BA51" s="1"/>
  <c r="BA106"/>
  <c r="BA107" s="1"/>
  <c r="BD96" i="27"/>
  <c r="BD40"/>
  <c r="BD110"/>
  <c r="BF13"/>
  <c r="BE25"/>
  <c r="BE120" s="1"/>
  <c r="BA86" i="26"/>
  <c r="BA87"/>
  <c r="BD68" i="27"/>
  <c r="BD82"/>
  <c r="BD47"/>
  <c r="BD75"/>
  <c r="AH117" i="17"/>
  <c r="AH116"/>
  <c r="AH110"/>
  <c r="AH109"/>
  <c r="AH103"/>
  <c r="AH102"/>
  <c r="AH96"/>
  <c r="AH95"/>
  <c r="AH89"/>
  <c r="AH88"/>
  <c r="AH82"/>
  <c r="AH81"/>
  <c r="AH75"/>
  <c r="AH74"/>
  <c r="AH68"/>
  <c r="AH67"/>
  <c r="AH61"/>
  <c r="AH60"/>
  <c r="AH54"/>
  <c r="AH53"/>
  <c r="AH46"/>
  <c r="AH39"/>
  <c r="AJ13"/>
  <c r="AJ21" s="1"/>
  <c r="AI25"/>
  <c r="AI120" s="1"/>
  <c r="BD127" i="27" l="1"/>
  <c r="BD33"/>
  <c r="BD126"/>
  <c r="BD116"/>
  <c r="BA121" i="26"/>
  <c r="BA122"/>
  <c r="BD124" i="27"/>
  <c r="BD123"/>
  <c r="BD32"/>
  <c r="BA114" i="26"/>
  <c r="BD60" i="27"/>
  <c r="BD54"/>
  <c r="BA115" i="26"/>
  <c r="BD103" i="27"/>
  <c r="BA93" i="26"/>
  <c r="BA95" s="1"/>
  <c r="BA30"/>
  <c r="BA108"/>
  <c r="BA109" s="1"/>
  <c r="BA101"/>
  <c r="BA102" s="1"/>
  <c r="BA65"/>
  <c r="BA68" s="1"/>
  <c r="BD88" i="27"/>
  <c r="BA79" i="26"/>
  <c r="BA81" s="1"/>
  <c r="BA73"/>
  <c r="BA74" s="1"/>
  <c r="BA37"/>
  <c r="BA40" s="1"/>
  <c r="BA52"/>
  <c r="BA59"/>
  <c r="BA60" s="1"/>
  <c r="BA45"/>
  <c r="BA46" s="1"/>
  <c r="BB25"/>
  <c r="BB120" s="1"/>
  <c r="BE99" i="27"/>
  <c r="BE78"/>
  <c r="BE71"/>
  <c r="BE36"/>
  <c r="BE113"/>
  <c r="BE43"/>
  <c r="BE92"/>
  <c r="BE64"/>
  <c r="BE106"/>
  <c r="BE57"/>
  <c r="BE50"/>
  <c r="BE85"/>
  <c r="BE29"/>
  <c r="BA61" i="26"/>
  <c r="BA103"/>
  <c r="BA110"/>
  <c r="BF16" i="27"/>
  <c r="BF18" s="1"/>
  <c r="BF19" s="1"/>
  <c r="BF21"/>
  <c r="BA75" i="26"/>
  <c r="BA117"/>
  <c r="BA47"/>
  <c r="BA89"/>
  <c r="BA88"/>
  <c r="BA54"/>
  <c r="BC21"/>
  <c r="BC16"/>
  <c r="BC18" s="1"/>
  <c r="BC19" s="1"/>
  <c r="AI106" i="17"/>
  <c r="AI113"/>
  <c r="AI99"/>
  <c r="AI92"/>
  <c r="AI85"/>
  <c r="AI78"/>
  <c r="AI71"/>
  <c r="AI64"/>
  <c r="AI57"/>
  <c r="AI50"/>
  <c r="AI43"/>
  <c r="AI36"/>
  <c r="AJ16"/>
  <c r="AI29"/>
  <c r="BA33" i="26" l="1"/>
  <c r="BA126"/>
  <c r="BA127"/>
  <c r="BD128" i="27"/>
  <c r="BD129"/>
  <c r="BA116" i="26"/>
  <c r="BE121" i="27"/>
  <c r="BE122"/>
  <c r="BA124" i="26"/>
  <c r="BA123"/>
  <c r="BB29"/>
  <c r="BB31" s="1"/>
  <c r="AI121" i="17"/>
  <c r="AI122"/>
  <c r="BA96" i="26"/>
  <c r="BA67"/>
  <c r="BA32"/>
  <c r="BA82"/>
  <c r="BB92"/>
  <c r="BB94" s="1"/>
  <c r="BA39"/>
  <c r="BB71"/>
  <c r="BB72" s="1"/>
  <c r="BB36"/>
  <c r="BB37" s="1"/>
  <c r="BB99"/>
  <c r="BB101" s="1"/>
  <c r="BB106"/>
  <c r="BB107" s="1"/>
  <c r="BB50"/>
  <c r="BB51" s="1"/>
  <c r="BC22"/>
  <c r="BD13" s="1"/>
  <c r="BA53"/>
  <c r="BB113"/>
  <c r="BB57"/>
  <c r="BB58" s="1"/>
  <c r="BB85"/>
  <c r="BB87" s="1"/>
  <c r="BB43"/>
  <c r="BB45" s="1"/>
  <c r="BB64"/>
  <c r="BB65" s="1"/>
  <c r="BB78"/>
  <c r="BB80" s="1"/>
  <c r="AJ18" i="17"/>
  <c r="AJ19" s="1"/>
  <c r="AJ22" s="1"/>
  <c r="BF22" i="27"/>
  <c r="BF25" s="1"/>
  <c r="BF120" s="1"/>
  <c r="BE86"/>
  <c r="BE87"/>
  <c r="BE65"/>
  <c r="BE66"/>
  <c r="BE37"/>
  <c r="BE38"/>
  <c r="BE51"/>
  <c r="BE52"/>
  <c r="BE94"/>
  <c r="BE93"/>
  <c r="BE72"/>
  <c r="BE73"/>
  <c r="BB30" i="26"/>
  <c r="BE58" i="27"/>
  <c r="BE59"/>
  <c r="BE44"/>
  <c r="BE45"/>
  <c r="BE79"/>
  <c r="BE80"/>
  <c r="BE30"/>
  <c r="BE31"/>
  <c r="BE107"/>
  <c r="BE108"/>
  <c r="BE115"/>
  <c r="BE114"/>
  <c r="BE100"/>
  <c r="BE101"/>
  <c r="AI87" i="17"/>
  <c r="AI86"/>
  <c r="AI37"/>
  <c r="AI40" s="1"/>
  <c r="AI38"/>
  <c r="AI66"/>
  <c r="AI65"/>
  <c r="AI94"/>
  <c r="AI93"/>
  <c r="AI52"/>
  <c r="AI51"/>
  <c r="AI58"/>
  <c r="AI59"/>
  <c r="AI44"/>
  <c r="AI47" s="1"/>
  <c r="AI45"/>
  <c r="AI73"/>
  <c r="AI72"/>
  <c r="AI101"/>
  <c r="AI100"/>
  <c r="AI80"/>
  <c r="AI79"/>
  <c r="AI115"/>
  <c r="AI114"/>
  <c r="AI108"/>
  <c r="AI107"/>
  <c r="G142" i="26"/>
  <c r="H142"/>
  <c r="I142"/>
  <c r="G146"/>
  <c r="H146"/>
  <c r="I146"/>
  <c r="G143"/>
  <c r="H143"/>
  <c r="I143"/>
  <c r="G137"/>
  <c r="H137"/>
  <c r="I137"/>
  <c r="G139"/>
  <c r="H139"/>
  <c r="I139"/>
  <c r="G140"/>
  <c r="H140"/>
  <c r="I140"/>
  <c r="G138"/>
  <c r="H138"/>
  <c r="I138"/>
  <c r="G141"/>
  <c r="H141"/>
  <c r="I141"/>
  <c r="G147"/>
  <c r="G144"/>
  <c r="H144"/>
  <c r="I144"/>
  <c r="G136"/>
  <c r="H136"/>
  <c r="I136"/>
  <c r="G145"/>
  <c r="H145"/>
  <c r="I145"/>
  <c r="G135"/>
  <c r="H135"/>
  <c r="I135"/>
  <c r="BA129" l="1"/>
  <c r="BA128"/>
  <c r="BE127" i="27"/>
  <c r="BE126"/>
  <c r="BB122" i="26"/>
  <c r="BB121"/>
  <c r="BE124" i="27"/>
  <c r="BE123"/>
  <c r="BB114" i="26"/>
  <c r="BB117" s="1"/>
  <c r="AI124" i="17"/>
  <c r="AI123"/>
  <c r="BB38" i="26"/>
  <c r="BB39" s="1"/>
  <c r="J136" s="1"/>
  <c r="BB93"/>
  <c r="BB96" s="1"/>
  <c r="BB86"/>
  <c r="BB89" s="1"/>
  <c r="BB108"/>
  <c r="BB109" s="1"/>
  <c r="J146" s="1"/>
  <c r="BB44"/>
  <c r="BB47" s="1"/>
  <c r="BC25"/>
  <c r="BC120" s="1"/>
  <c r="BB100"/>
  <c r="BB103" s="1"/>
  <c r="BB115"/>
  <c r="BB116" s="1"/>
  <c r="BB59"/>
  <c r="BB60" s="1"/>
  <c r="J139" s="1"/>
  <c r="BB66"/>
  <c r="BB67" s="1"/>
  <c r="J140" s="1"/>
  <c r="BB52"/>
  <c r="BB53" s="1"/>
  <c r="J138" s="1"/>
  <c r="BB79"/>
  <c r="BB81" s="1"/>
  <c r="J142" s="1"/>
  <c r="BB73"/>
  <c r="BB74" s="1"/>
  <c r="J141" s="1"/>
  <c r="BG13" i="27"/>
  <c r="BG21" s="1"/>
  <c r="BE117"/>
  <c r="BE116"/>
  <c r="BB110" i="26"/>
  <c r="BE82" i="27"/>
  <c r="BE81"/>
  <c r="BE61"/>
  <c r="BE60"/>
  <c r="BB54" i="26"/>
  <c r="BE32" i="27"/>
  <c r="BE33"/>
  <c r="BB40" i="26"/>
  <c r="BE74" i="27"/>
  <c r="BE75"/>
  <c r="BE53"/>
  <c r="BE54"/>
  <c r="BE39"/>
  <c r="BE40"/>
  <c r="BE88"/>
  <c r="BE89"/>
  <c r="BF99"/>
  <c r="BF64"/>
  <c r="BF50"/>
  <c r="BF36"/>
  <c r="BF92"/>
  <c r="BF71"/>
  <c r="BF29"/>
  <c r="BF78"/>
  <c r="BF113"/>
  <c r="BF85"/>
  <c r="BF57"/>
  <c r="BF43"/>
  <c r="BF106"/>
  <c r="BB75" i="26"/>
  <c r="BE47" i="27"/>
  <c r="BE46"/>
  <c r="BB33" i="26"/>
  <c r="BB32"/>
  <c r="BB68"/>
  <c r="BE96" i="27"/>
  <c r="BE95"/>
  <c r="BE103"/>
  <c r="BE102"/>
  <c r="BE110"/>
  <c r="BE109"/>
  <c r="BB61" i="26"/>
  <c r="BD16"/>
  <c r="BD18" s="1"/>
  <c r="BD19" s="1"/>
  <c r="BD21"/>
  <c r="BE67" i="27"/>
  <c r="BE68"/>
  <c r="G140"/>
  <c r="H140"/>
  <c r="I140"/>
  <c r="J140"/>
  <c r="G138"/>
  <c r="H138"/>
  <c r="I138"/>
  <c r="J138"/>
  <c r="G142"/>
  <c r="H142"/>
  <c r="I142"/>
  <c r="J142"/>
  <c r="G135"/>
  <c r="H135"/>
  <c r="I135"/>
  <c r="J135"/>
  <c r="G145"/>
  <c r="H145"/>
  <c r="I145"/>
  <c r="J145"/>
  <c r="G137"/>
  <c r="H137"/>
  <c r="I137"/>
  <c r="J137"/>
  <c r="G136"/>
  <c r="H136"/>
  <c r="I136"/>
  <c r="J136"/>
  <c r="G143"/>
  <c r="H143"/>
  <c r="I143"/>
  <c r="J143"/>
  <c r="G147"/>
  <c r="H147"/>
  <c r="I147"/>
  <c r="J147"/>
  <c r="G139"/>
  <c r="H139"/>
  <c r="I139"/>
  <c r="J139"/>
  <c r="G146"/>
  <c r="H146"/>
  <c r="I146"/>
  <c r="J146"/>
  <c r="G141"/>
  <c r="H141"/>
  <c r="I141"/>
  <c r="J141"/>
  <c r="G144"/>
  <c r="H144"/>
  <c r="I144"/>
  <c r="J144"/>
  <c r="G150" i="26"/>
  <c r="H150"/>
  <c r="I150"/>
  <c r="AI117" i="17"/>
  <c r="AI116"/>
  <c r="AI110"/>
  <c r="AI109"/>
  <c r="AI103"/>
  <c r="AI102"/>
  <c r="AI96"/>
  <c r="AI95"/>
  <c r="AI89"/>
  <c r="AI88"/>
  <c r="AI82"/>
  <c r="AI81"/>
  <c r="AI75"/>
  <c r="AI74"/>
  <c r="AI68"/>
  <c r="AI67"/>
  <c r="AI61"/>
  <c r="AI60"/>
  <c r="AI54"/>
  <c r="AI53"/>
  <c r="AI46"/>
  <c r="AI39"/>
  <c r="AK13"/>
  <c r="AK21" s="1"/>
  <c r="AJ25"/>
  <c r="AJ120" s="1"/>
  <c r="BB127" i="26" l="1"/>
  <c r="BB126"/>
  <c r="BE128" i="27"/>
  <c r="BE129"/>
  <c r="BF122"/>
  <c r="BF121"/>
  <c r="BB124" i="26"/>
  <c r="BB123"/>
  <c r="BC36"/>
  <c r="BC37" s="1"/>
  <c r="BG16" i="27"/>
  <c r="BG18" s="1"/>
  <c r="BG19" s="1"/>
  <c r="BG22" s="1"/>
  <c r="BH13" s="1"/>
  <c r="BC71" i="26"/>
  <c r="BC72" s="1"/>
  <c r="BC92"/>
  <c r="BC94" s="1"/>
  <c r="BC78"/>
  <c r="BC80" s="1"/>
  <c r="BC57"/>
  <c r="BC58" s="1"/>
  <c r="BC50"/>
  <c r="BC52" s="1"/>
  <c r="BC85"/>
  <c r="BC86" s="1"/>
  <c r="BC29"/>
  <c r="BC30" s="1"/>
  <c r="BC113"/>
  <c r="BC64"/>
  <c r="BC66" s="1"/>
  <c r="BC43"/>
  <c r="BC44" s="1"/>
  <c r="BC106"/>
  <c r="BC108" s="1"/>
  <c r="BC99"/>
  <c r="BC101" s="1"/>
  <c r="BB95"/>
  <c r="J144" s="1"/>
  <c r="BB88"/>
  <c r="J143" s="1"/>
  <c r="BB46"/>
  <c r="J137" s="1"/>
  <c r="BB102"/>
  <c r="J145" s="1"/>
  <c r="BB82"/>
  <c r="BF59" i="27"/>
  <c r="BF58"/>
  <c r="BF30"/>
  <c r="BF31"/>
  <c r="BF52"/>
  <c r="BF51"/>
  <c r="BF86"/>
  <c r="BF87"/>
  <c r="BF72"/>
  <c r="BF73"/>
  <c r="BF65"/>
  <c r="BF66"/>
  <c r="BD22" i="26"/>
  <c r="BC100"/>
  <c r="BC38"/>
  <c r="BF108" i="27"/>
  <c r="BF107"/>
  <c r="BF114"/>
  <c r="BF115"/>
  <c r="BF93"/>
  <c r="BF94"/>
  <c r="BF100"/>
  <c r="BF101"/>
  <c r="BC79" i="26"/>
  <c r="J135"/>
  <c r="BF44" i="27"/>
  <c r="BF45"/>
  <c r="BF79"/>
  <c r="BF80"/>
  <c r="BF38"/>
  <c r="BF37"/>
  <c r="G150"/>
  <c r="H150"/>
  <c r="I150"/>
  <c r="J150"/>
  <c r="AJ113" i="17"/>
  <c r="AJ106"/>
  <c r="AJ99"/>
  <c r="AJ92"/>
  <c r="AJ78"/>
  <c r="AJ71"/>
  <c r="AJ85"/>
  <c r="AJ64"/>
  <c r="AJ57"/>
  <c r="AJ50"/>
  <c r="AJ43"/>
  <c r="AJ36"/>
  <c r="AK16"/>
  <c r="AK18" s="1"/>
  <c r="AJ29"/>
  <c r="BB129" i="26" l="1"/>
  <c r="J150" s="1"/>
  <c r="BB128"/>
  <c r="BF127" i="27"/>
  <c r="BF126"/>
  <c r="BC73" i="26"/>
  <c r="BC93"/>
  <c r="BC45"/>
  <c r="BC46" s="1"/>
  <c r="BC121"/>
  <c r="BC122"/>
  <c r="BF124" i="27"/>
  <c r="BF123"/>
  <c r="BC65" i="26"/>
  <c r="BC67" s="1"/>
  <c r="BC114"/>
  <c r="BC117" s="1"/>
  <c r="AJ121" i="17"/>
  <c r="AJ122"/>
  <c r="BC87" i="26"/>
  <c r="BC88" s="1"/>
  <c r="BC107"/>
  <c r="BC109" s="1"/>
  <c r="BC51"/>
  <c r="BC54" s="1"/>
  <c r="BC59"/>
  <c r="BC60" s="1"/>
  <c r="BC115"/>
  <c r="BC116" s="1"/>
  <c r="BC31"/>
  <c r="BG25" i="27"/>
  <c r="BG120" s="1"/>
  <c r="BF40"/>
  <c r="BF39"/>
  <c r="BC81" i="26"/>
  <c r="BC82"/>
  <c r="BF110" i="27"/>
  <c r="BF109"/>
  <c r="BC102" i="26"/>
  <c r="BC103"/>
  <c r="BF32" i="27"/>
  <c r="BF33"/>
  <c r="BC33" i="26"/>
  <c r="BF82" i="27"/>
  <c r="BF81"/>
  <c r="BF46"/>
  <c r="BF47"/>
  <c r="BC75" i="26"/>
  <c r="BC74"/>
  <c r="BF96" i="27"/>
  <c r="BF95"/>
  <c r="BC47" i="26"/>
  <c r="BF68" i="27"/>
  <c r="BF67"/>
  <c r="BF89"/>
  <c r="BF88"/>
  <c r="BF54"/>
  <c r="BF53"/>
  <c r="BF61"/>
  <c r="BF60"/>
  <c r="BF103"/>
  <c r="BF102"/>
  <c r="BE13" i="26"/>
  <c r="BD25"/>
  <c r="BD120" s="1"/>
  <c r="BC89"/>
  <c r="BC95"/>
  <c r="BC96"/>
  <c r="BF116" i="27"/>
  <c r="BF117"/>
  <c r="BC40" i="26"/>
  <c r="BC39"/>
  <c r="BF75" i="27"/>
  <c r="BF74"/>
  <c r="BC61" i="26"/>
  <c r="BH16" i="27"/>
  <c r="BH18" s="1"/>
  <c r="BH19" s="1"/>
  <c r="BH21"/>
  <c r="AJ52" i="17"/>
  <c r="AJ51"/>
  <c r="AJ72"/>
  <c r="AJ73"/>
  <c r="AJ108"/>
  <c r="AJ107"/>
  <c r="AJ58"/>
  <c r="AJ59"/>
  <c r="AJ79"/>
  <c r="AJ80"/>
  <c r="AJ115"/>
  <c r="AJ114"/>
  <c r="AJ37"/>
  <c r="AJ40" s="1"/>
  <c r="AJ38"/>
  <c r="AJ66"/>
  <c r="AJ65"/>
  <c r="AJ93"/>
  <c r="AJ94"/>
  <c r="AJ44"/>
  <c r="AJ47" s="1"/>
  <c r="AJ45"/>
  <c r="AJ87"/>
  <c r="AJ86"/>
  <c r="AJ101"/>
  <c r="AJ100"/>
  <c r="AK19"/>
  <c r="AK22" s="1"/>
  <c r="BC127" i="26" l="1"/>
  <c r="BC126"/>
  <c r="BF128" i="27"/>
  <c r="BF129"/>
  <c r="BC68" i="26"/>
  <c r="BC129" s="1"/>
  <c r="BC124"/>
  <c r="BC123"/>
  <c r="BG29" i="27"/>
  <c r="BG30" s="1"/>
  <c r="AJ124" i="17"/>
  <c r="AJ123"/>
  <c r="BC110" i="26"/>
  <c r="BG113" i="27"/>
  <c r="BG114" s="1"/>
  <c r="BC53" i="26"/>
  <c r="BC32"/>
  <c r="BC128" s="1"/>
  <c r="BG43" i="27"/>
  <c r="BG45" s="1"/>
  <c r="BG78"/>
  <c r="BG80" s="1"/>
  <c r="BG106"/>
  <c r="BG107" s="1"/>
  <c r="BG64"/>
  <c r="BG66" s="1"/>
  <c r="BG57"/>
  <c r="BG59" s="1"/>
  <c r="BG71"/>
  <c r="BG73" s="1"/>
  <c r="BG50"/>
  <c r="BG52" s="1"/>
  <c r="BG99"/>
  <c r="BG100" s="1"/>
  <c r="BG36"/>
  <c r="BG38" s="1"/>
  <c r="BG85"/>
  <c r="BG87" s="1"/>
  <c r="BG92"/>
  <c r="BG93" s="1"/>
  <c r="BH22"/>
  <c r="BI13" s="1"/>
  <c r="BG44"/>
  <c r="BE16" i="26"/>
  <c r="BE18" s="1"/>
  <c r="BE19" s="1"/>
  <c r="BE21"/>
  <c r="BD92"/>
  <c r="BD50"/>
  <c r="BD43"/>
  <c r="BD99"/>
  <c r="BD57"/>
  <c r="BD29"/>
  <c r="BD113"/>
  <c r="BD64"/>
  <c r="BD78"/>
  <c r="BD36"/>
  <c r="BD106"/>
  <c r="BD85"/>
  <c r="BD71"/>
  <c r="AJ117" i="17"/>
  <c r="AJ116"/>
  <c r="AJ110"/>
  <c r="AJ109"/>
  <c r="AJ103"/>
  <c r="AJ102"/>
  <c r="AJ96"/>
  <c r="AJ95"/>
  <c r="AJ89"/>
  <c r="AJ88"/>
  <c r="AJ82"/>
  <c r="AJ81"/>
  <c r="AJ75"/>
  <c r="AJ74"/>
  <c r="AJ68"/>
  <c r="AJ67"/>
  <c r="AJ61"/>
  <c r="AJ60"/>
  <c r="AJ54"/>
  <c r="AJ53"/>
  <c r="AJ46"/>
  <c r="AJ39"/>
  <c r="AL13"/>
  <c r="AL21" s="1"/>
  <c r="AK25"/>
  <c r="AK120" s="1"/>
  <c r="BG31" i="27" l="1"/>
  <c r="BG122"/>
  <c r="BG121"/>
  <c r="BD121" i="26"/>
  <c r="BD122"/>
  <c r="BG115" i="27"/>
  <c r="BG116" s="1"/>
  <c r="BG58"/>
  <c r="BG61" s="1"/>
  <c r="BG72"/>
  <c r="BG75" s="1"/>
  <c r="BG108"/>
  <c r="BG109" s="1"/>
  <c r="BG37"/>
  <c r="BG40" s="1"/>
  <c r="BG79"/>
  <c r="BG81" s="1"/>
  <c r="BG51"/>
  <c r="BG54" s="1"/>
  <c r="BG65"/>
  <c r="BG94"/>
  <c r="BG95" s="1"/>
  <c r="BG86"/>
  <c r="BG88" s="1"/>
  <c r="BG101"/>
  <c r="BG102" s="1"/>
  <c r="BE22" i="26"/>
  <c r="BF13" s="1"/>
  <c r="BH25" i="27"/>
  <c r="BH120" s="1"/>
  <c r="BD107" i="26"/>
  <c r="BD108"/>
  <c r="BD114"/>
  <c r="BD115"/>
  <c r="BD44"/>
  <c r="BD45"/>
  <c r="BG33" i="27"/>
  <c r="BG103"/>
  <c r="BD38" i="26"/>
  <c r="BD37"/>
  <c r="BD31"/>
  <c r="BD30"/>
  <c r="BD51"/>
  <c r="BD52"/>
  <c r="BG96" i="27"/>
  <c r="BG110"/>
  <c r="BD72" i="26"/>
  <c r="BD73"/>
  <c r="BD80"/>
  <c r="BD79"/>
  <c r="BD58"/>
  <c r="BD59"/>
  <c r="BD94"/>
  <c r="BD93"/>
  <c r="BG46" i="27"/>
  <c r="BG47"/>
  <c r="BD87" i="26"/>
  <c r="BD86"/>
  <c r="BD65"/>
  <c r="BD66"/>
  <c r="BD101"/>
  <c r="BD100"/>
  <c r="BG117" i="27"/>
  <c r="BI21"/>
  <c r="BI16"/>
  <c r="BI18" s="1"/>
  <c r="BI19" s="1"/>
  <c r="AK113" i="17"/>
  <c r="AK106"/>
  <c r="AK99"/>
  <c r="AK78"/>
  <c r="AK71"/>
  <c r="AK85"/>
  <c r="AK92"/>
  <c r="AK64"/>
  <c r="AK57"/>
  <c r="AK50"/>
  <c r="AK43"/>
  <c r="AK36"/>
  <c r="AL16"/>
  <c r="AL18" s="1"/>
  <c r="AK29"/>
  <c r="BD127" i="26" l="1"/>
  <c r="BD126"/>
  <c r="BG32" i="27"/>
  <c r="BG127"/>
  <c r="BG126"/>
  <c r="BD124" i="26"/>
  <c r="BD123"/>
  <c r="BG124" i="27"/>
  <c r="BG123"/>
  <c r="BG60"/>
  <c r="BH106"/>
  <c r="BH108" s="1"/>
  <c r="AK121" i="17"/>
  <c r="AK122"/>
  <c r="BG74" i="27"/>
  <c r="BG39"/>
  <c r="BG53"/>
  <c r="BG82"/>
  <c r="BG67"/>
  <c r="BG68"/>
  <c r="BH78"/>
  <c r="BH80" s="1"/>
  <c r="BH29"/>
  <c r="BH30" s="1"/>
  <c r="BH36"/>
  <c r="BH38" s="1"/>
  <c r="BE25" i="26"/>
  <c r="BE120" s="1"/>
  <c r="BH50" i="27"/>
  <c r="BH52" s="1"/>
  <c r="BH99"/>
  <c r="BH101" s="1"/>
  <c r="BH57"/>
  <c r="BH59" s="1"/>
  <c r="BG89"/>
  <c r="BH43"/>
  <c r="BH44" s="1"/>
  <c r="BH92"/>
  <c r="BH94" s="1"/>
  <c r="BH71"/>
  <c r="BH72" s="1"/>
  <c r="BH85"/>
  <c r="BH87" s="1"/>
  <c r="BH113"/>
  <c r="BH64"/>
  <c r="BH66" s="1"/>
  <c r="BI22"/>
  <c r="BJ13" s="1"/>
  <c r="BD102" i="26"/>
  <c r="BD103"/>
  <c r="BD88"/>
  <c r="BD89"/>
  <c r="BD95"/>
  <c r="BD96"/>
  <c r="BD82"/>
  <c r="BD81"/>
  <c r="BD32"/>
  <c r="BD33"/>
  <c r="BD117"/>
  <c r="BD116"/>
  <c r="BD40"/>
  <c r="BD39"/>
  <c r="BD47"/>
  <c r="BD46"/>
  <c r="BD110"/>
  <c r="BD109"/>
  <c r="BD68"/>
  <c r="BD67"/>
  <c r="BD60"/>
  <c r="BD61"/>
  <c r="BD75"/>
  <c r="BD74"/>
  <c r="BF16"/>
  <c r="BF18" s="1"/>
  <c r="BF19" s="1"/>
  <c r="BF21"/>
  <c r="BD53"/>
  <c r="BD54"/>
  <c r="AK37" i="17"/>
  <c r="AK40" s="1"/>
  <c r="AK38"/>
  <c r="AK45"/>
  <c r="AK44"/>
  <c r="AK47" s="1"/>
  <c r="AK94"/>
  <c r="AK93"/>
  <c r="AK100"/>
  <c r="AK101"/>
  <c r="AK51"/>
  <c r="AK52"/>
  <c r="AK87"/>
  <c r="AK86"/>
  <c r="AK107"/>
  <c r="AK108"/>
  <c r="AK59"/>
  <c r="AK58"/>
  <c r="AK73"/>
  <c r="AK72"/>
  <c r="AK114"/>
  <c r="AK115"/>
  <c r="AK65"/>
  <c r="AK66"/>
  <c r="AK80"/>
  <c r="AK79"/>
  <c r="AL19"/>
  <c r="AL22" s="1"/>
  <c r="BD128" i="26" l="1"/>
  <c r="BD129"/>
  <c r="BG129" i="27"/>
  <c r="BG128"/>
  <c r="BH79"/>
  <c r="BH81" s="1"/>
  <c r="BH107"/>
  <c r="BH109" s="1"/>
  <c r="BH122"/>
  <c r="BH121"/>
  <c r="BH114"/>
  <c r="BH117" s="1"/>
  <c r="BE71" i="26"/>
  <c r="BE73" s="1"/>
  <c r="AK124" i="17"/>
  <c r="AK123"/>
  <c r="BE29" i="26"/>
  <c r="BE31" s="1"/>
  <c r="BH37" i="27"/>
  <c r="BH40" s="1"/>
  <c r="BH45"/>
  <c r="BH46" s="1"/>
  <c r="BH73"/>
  <c r="BH74" s="1"/>
  <c r="BE36" i="26"/>
  <c r="BE37" s="1"/>
  <c r="BH58" i="27"/>
  <c r="BH60" s="1"/>
  <c r="BI25"/>
  <c r="BI120" s="1"/>
  <c r="BH100"/>
  <c r="BH103" s="1"/>
  <c r="BE57" i="26"/>
  <c r="BE58" s="1"/>
  <c r="BH115" i="27"/>
  <c r="BH31"/>
  <c r="BH93"/>
  <c r="BH96" s="1"/>
  <c r="BH65"/>
  <c r="BH67" s="1"/>
  <c r="BH51"/>
  <c r="BH53" s="1"/>
  <c r="BE113" i="26"/>
  <c r="BE78"/>
  <c r="BE79" s="1"/>
  <c r="BE50"/>
  <c r="BE52" s="1"/>
  <c r="BE85"/>
  <c r="BE87" s="1"/>
  <c r="BE92"/>
  <c r="BE93" s="1"/>
  <c r="BE43"/>
  <c r="BE45" s="1"/>
  <c r="BE99"/>
  <c r="BE101" s="1"/>
  <c r="BE106"/>
  <c r="BE107" s="1"/>
  <c r="BE64"/>
  <c r="BE65" s="1"/>
  <c r="BH86" i="27"/>
  <c r="BH89" s="1"/>
  <c r="BF22" i="26"/>
  <c r="BF25" s="1"/>
  <c r="BF120" s="1"/>
  <c r="BJ16" i="27"/>
  <c r="BJ18" s="1"/>
  <c r="BJ19" s="1"/>
  <c r="BJ21"/>
  <c r="BH47"/>
  <c r="BH75"/>
  <c r="BH33"/>
  <c r="AK117" i="17"/>
  <c r="AK116"/>
  <c r="AK110"/>
  <c r="AK109"/>
  <c r="AK103"/>
  <c r="AK102"/>
  <c r="AK96"/>
  <c r="AK95"/>
  <c r="AK89"/>
  <c r="AK88"/>
  <c r="AK82"/>
  <c r="AK81"/>
  <c r="AK75"/>
  <c r="AK74"/>
  <c r="AK68"/>
  <c r="AK67"/>
  <c r="AK61"/>
  <c r="AK60"/>
  <c r="AK54"/>
  <c r="AK53"/>
  <c r="AK46"/>
  <c r="AK39"/>
  <c r="AM13"/>
  <c r="AM21" s="1"/>
  <c r="AL25"/>
  <c r="AL120" s="1"/>
  <c r="BH82" i="27" l="1"/>
  <c r="BH32"/>
  <c r="BH127"/>
  <c r="BH126"/>
  <c r="BH116"/>
  <c r="BH39"/>
  <c r="BH110"/>
  <c r="BE30" i="26"/>
  <c r="BE72"/>
  <c r="BE74" s="1"/>
  <c r="BE122"/>
  <c r="BE121"/>
  <c r="BH124" i="27"/>
  <c r="BH123"/>
  <c r="BI113"/>
  <c r="BI114" s="1"/>
  <c r="BE115" i="26"/>
  <c r="BE38"/>
  <c r="BE39" s="1"/>
  <c r="BE51"/>
  <c r="BE54" s="1"/>
  <c r="BE100"/>
  <c r="BE102" s="1"/>
  <c r="BE59"/>
  <c r="BE60" s="1"/>
  <c r="BH95" i="27"/>
  <c r="BH61"/>
  <c r="BI99"/>
  <c r="BI101" s="1"/>
  <c r="BI85"/>
  <c r="BI86" s="1"/>
  <c r="BE114" i="26"/>
  <c r="BE117" s="1"/>
  <c r="BI36" i="27"/>
  <c r="BI37" s="1"/>
  <c r="BI57"/>
  <c r="BI58" s="1"/>
  <c r="BI50"/>
  <c r="BI51" s="1"/>
  <c r="BI106"/>
  <c r="BI107" s="1"/>
  <c r="BE94" i="26"/>
  <c r="BE95" s="1"/>
  <c r="BI78" i="27"/>
  <c r="BI79" s="1"/>
  <c r="BI29"/>
  <c r="BI30" s="1"/>
  <c r="BI71"/>
  <c r="BI73" s="1"/>
  <c r="BI92"/>
  <c r="BI93" s="1"/>
  <c r="BI43"/>
  <c r="BI44" s="1"/>
  <c r="BI64"/>
  <c r="BI65" s="1"/>
  <c r="BE66" i="26"/>
  <c r="BE67" s="1"/>
  <c r="BE44"/>
  <c r="BE47" s="1"/>
  <c r="BE80"/>
  <c r="BE81" s="1"/>
  <c r="BH102" i="27"/>
  <c r="BH68"/>
  <c r="BH54"/>
  <c r="BE108" i="26"/>
  <c r="BE86"/>
  <c r="BE89" s="1"/>
  <c r="BH88" i="27"/>
  <c r="BG13" i="26"/>
  <c r="BG21" s="1"/>
  <c r="BJ22" i="27"/>
  <c r="BK13" s="1"/>
  <c r="BE110" i="26"/>
  <c r="BE82"/>
  <c r="BE40"/>
  <c r="BF99"/>
  <c r="BF71"/>
  <c r="BF50"/>
  <c r="BF64"/>
  <c r="BF43"/>
  <c r="BF106"/>
  <c r="BF57"/>
  <c r="BF92"/>
  <c r="BF78"/>
  <c r="BF113"/>
  <c r="BF85"/>
  <c r="BF36"/>
  <c r="BF29"/>
  <c r="BE61"/>
  <c r="BE68"/>
  <c r="BE33"/>
  <c r="BE96"/>
  <c r="BE75"/>
  <c r="AL113" i="17"/>
  <c r="AL106"/>
  <c r="AL99"/>
  <c r="AL92"/>
  <c r="AL85"/>
  <c r="AL78"/>
  <c r="AL71"/>
  <c r="AL64"/>
  <c r="AL50"/>
  <c r="AL43"/>
  <c r="AL36"/>
  <c r="AL57"/>
  <c r="AM16"/>
  <c r="AM18" s="1"/>
  <c r="AL29"/>
  <c r="BE32" i="26" l="1"/>
  <c r="BE126"/>
  <c r="BE127"/>
  <c r="BH129" i="27"/>
  <c r="BI72"/>
  <c r="BI75" s="1"/>
  <c r="BH128"/>
  <c r="BI115"/>
  <c r="BI116" s="1"/>
  <c r="BI108"/>
  <c r="BI100"/>
  <c r="BI102" s="1"/>
  <c r="BF121" i="26"/>
  <c r="BF122"/>
  <c r="BE124"/>
  <c r="BE123"/>
  <c r="BI122" i="27"/>
  <c r="BI121"/>
  <c r="BI66"/>
  <c r="BI67" s="1"/>
  <c r="AL122" i="17"/>
  <c r="AL121"/>
  <c r="BE103" i="26"/>
  <c r="BE129" s="1"/>
  <c r="BE53"/>
  <c r="BE116"/>
  <c r="BI38" i="27"/>
  <c r="BI39" s="1"/>
  <c r="BI52"/>
  <c r="BI53" s="1"/>
  <c r="BI87"/>
  <c r="BI88" s="1"/>
  <c r="BI31"/>
  <c r="BI94"/>
  <c r="BI95" s="1"/>
  <c r="BI59"/>
  <c r="BI60" s="1"/>
  <c r="BI45"/>
  <c r="BI46" s="1"/>
  <c r="BI80"/>
  <c r="BI81" s="1"/>
  <c r="BE46" i="26"/>
  <c r="BE88"/>
  <c r="BJ25" i="27"/>
  <c r="BJ120" s="1"/>
  <c r="BE109" i="26"/>
  <c r="BG16"/>
  <c r="BG18" s="1"/>
  <c r="BG19" s="1"/>
  <c r="BG22" s="1"/>
  <c r="BI110" i="27"/>
  <c r="BI109"/>
  <c r="BI61"/>
  <c r="BF37" i="26"/>
  <c r="BF38"/>
  <c r="BF93"/>
  <c r="BF94"/>
  <c r="BF65"/>
  <c r="BF66"/>
  <c r="BI47" i="27"/>
  <c r="BI54"/>
  <c r="BI89"/>
  <c r="BF87" i="26"/>
  <c r="BF86"/>
  <c r="BF58"/>
  <c r="BF59"/>
  <c r="BF51"/>
  <c r="BF52"/>
  <c r="BI96" i="27"/>
  <c r="BI33"/>
  <c r="BF114" i="26"/>
  <c r="BF115"/>
  <c r="BF107"/>
  <c r="BF108"/>
  <c r="BF73"/>
  <c r="BF72"/>
  <c r="BI68" i="27"/>
  <c r="BK21"/>
  <c r="BK16"/>
  <c r="BK18" s="1"/>
  <c r="BK19" s="1"/>
  <c r="BI40"/>
  <c r="BI103"/>
  <c r="BF30" i="26"/>
  <c r="BF126" s="1"/>
  <c r="BF31"/>
  <c r="BF80"/>
  <c r="BF79"/>
  <c r="BF45"/>
  <c r="BF44"/>
  <c r="BF100"/>
  <c r="BF101"/>
  <c r="BI117" i="27"/>
  <c r="BI82"/>
  <c r="AL59" i="17"/>
  <c r="AL58"/>
  <c r="AL37"/>
  <c r="AL40" s="1"/>
  <c r="AL38"/>
  <c r="AL73"/>
  <c r="AL72"/>
  <c r="AL101"/>
  <c r="AL100"/>
  <c r="AL45"/>
  <c r="AL44"/>
  <c r="AL47" s="1"/>
  <c r="AL80"/>
  <c r="AL79"/>
  <c r="AL108"/>
  <c r="AL107"/>
  <c r="AL52"/>
  <c r="AL51"/>
  <c r="AL87"/>
  <c r="AL86"/>
  <c r="AL115"/>
  <c r="AL114"/>
  <c r="AL66"/>
  <c r="AL65"/>
  <c r="AL94"/>
  <c r="AL93"/>
  <c r="AM19"/>
  <c r="AM22" s="1"/>
  <c r="BE128" i="26" l="1"/>
  <c r="BF127"/>
  <c r="BI74" i="27"/>
  <c r="BI32"/>
  <c r="BI127"/>
  <c r="BI126"/>
  <c r="BI124"/>
  <c r="BI129" s="1"/>
  <c r="BI123"/>
  <c r="BF124" i="26"/>
  <c r="BF123"/>
  <c r="BJ50" i="27"/>
  <c r="BJ51" s="1"/>
  <c r="AL124" i="17"/>
  <c r="AL123"/>
  <c r="BJ29" i="27"/>
  <c r="BJ31" s="1"/>
  <c r="BJ113"/>
  <c r="BJ78"/>
  <c r="BJ80" s="1"/>
  <c r="BJ57"/>
  <c r="BJ58" s="1"/>
  <c r="BJ92"/>
  <c r="BJ94" s="1"/>
  <c r="BJ43"/>
  <c r="BJ44" s="1"/>
  <c r="BJ106"/>
  <c r="BJ108" s="1"/>
  <c r="BJ99"/>
  <c r="BJ101" s="1"/>
  <c r="BJ71"/>
  <c r="BJ73" s="1"/>
  <c r="BJ85"/>
  <c r="BJ86" s="1"/>
  <c r="BJ36"/>
  <c r="BJ38" s="1"/>
  <c r="BJ64"/>
  <c r="BJ66" s="1"/>
  <c r="BH13" i="26"/>
  <c r="BH16" s="1"/>
  <c r="BH18" s="1"/>
  <c r="BH19" s="1"/>
  <c r="BG25"/>
  <c r="BG120" s="1"/>
  <c r="BK22" i="27"/>
  <c r="BL13" s="1"/>
  <c r="BF47" i="26"/>
  <c r="BF46"/>
  <c r="BF33"/>
  <c r="BF129" s="1"/>
  <c r="BF32"/>
  <c r="BF117"/>
  <c r="BF116"/>
  <c r="BF96"/>
  <c r="BF95"/>
  <c r="BF110"/>
  <c r="BF109"/>
  <c r="BF82"/>
  <c r="BF81"/>
  <c r="BF60"/>
  <c r="BF61"/>
  <c r="BF103"/>
  <c r="BF102"/>
  <c r="BF88"/>
  <c r="BF89"/>
  <c r="BF67"/>
  <c r="BF68"/>
  <c r="BF40"/>
  <c r="BF39"/>
  <c r="BF74"/>
  <c r="BF75"/>
  <c r="BF53"/>
  <c r="BF54"/>
  <c r="AL117" i="17"/>
  <c r="AL116"/>
  <c r="AL110"/>
  <c r="AL109"/>
  <c r="AL103"/>
  <c r="AL102"/>
  <c r="AL96"/>
  <c r="AL95"/>
  <c r="AL89"/>
  <c r="AL88"/>
  <c r="AL82"/>
  <c r="AL81"/>
  <c r="AL75"/>
  <c r="AL74"/>
  <c r="AL68"/>
  <c r="AL67"/>
  <c r="AL61"/>
  <c r="AL60"/>
  <c r="AL54"/>
  <c r="AL53"/>
  <c r="AL46"/>
  <c r="AL39"/>
  <c r="AN13"/>
  <c r="AN21" s="1"/>
  <c r="AM25"/>
  <c r="AM120" s="1"/>
  <c r="BF128" i="26" l="1"/>
  <c r="BJ107" i="27"/>
  <c r="BJ109" s="1"/>
  <c r="BJ52"/>
  <c r="BJ53" s="1"/>
  <c r="BI128"/>
  <c r="BJ122"/>
  <c r="BJ121"/>
  <c r="BJ114"/>
  <c r="BJ117" s="1"/>
  <c r="BG106" i="26"/>
  <c r="BG107" s="1"/>
  <c r="BH21"/>
  <c r="BJ30" i="27"/>
  <c r="BJ115"/>
  <c r="BJ116" s="1"/>
  <c r="BJ72"/>
  <c r="BJ74" s="1"/>
  <c r="BJ93"/>
  <c r="BJ95" s="1"/>
  <c r="BJ79"/>
  <c r="BJ82" s="1"/>
  <c r="BJ37"/>
  <c r="BJ39" s="1"/>
  <c r="BJ65"/>
  <c r="BJ68" s="1"/>
  <c r="BJ59"/>
  <c r="BJ60" s="1"/>
  <c r="BJ100"/>
  <c r="BJ103" s="1"/>
  <c r="BG85" i="26"/>
  <c r="BG87" s="1"/>
  <c r="BJ87" i="27"/>
  <c r="BJ88" s="1"/>
  <c r="BJ45"/>
  <c r="BG64" i="26"/>
  <c r="BG66" s="1"/>
  <c r="BG57"/>
  <c r="BG58" s="1"/>
  <c r="BG29"/>
  <c r="BG30" s="1"/>
  <c r="BG71"/>
  <c r="BG73" s="1"/>
  <c r="BG99"/>
  <c r="BG100" s="1"/>
  <c r="BG113"/>
  <c r="BG78"/>
  <c r="BG80" s="1"/>
  <c r="BG92"/>
  <c r="BG94" s="1"/>
  <c r="BG50"/>
  <c r="BG51" s="1"/>
  <c r="BG43"/>
  <c r="BG45" s="1"/>
  <c r="BG36"/>
  <c r="BG37" s="1"/>
  <c r="BH22"/>
  <c r="BI13" s="1"/>
  <c r="BK25" i="27"/>
  <c r="BK120" s="1"/>
  <c r="BL21"/>
  <c r="BL16"/>
  <c r="BL18" s="1"/>
  <c r="BL19" s="1"/>
  <c r="BJ47"/>
  <c r="BJ54"/>
  <c r="BJ89"/>
  <c r="BJ61"/>
  <c r="AM106" i="17"/>
  <c r="AM113"/>
  <c r="AM99"/>
  <c r="AM92"/>
  <c r="AM85"/>
  <c r="AM78"/>
  <c r="AM71"/>
  <c r="AM64"/>
  <c r="AM57"/>
  <c r="AM50"/>
  <c r="AM43"/>
  <c r="AM36"/>
  <c r="AN16"/>
  <c r="AN18" s="1"/>
  <c r="AM29"/>
  <c r="BJ110" i="27" l="1"/>
  <c r="BJ127"/>
  <c r="BJ33"/>
  <c r="BJ126"/>
  <c r="BG122" i="26"/>
  <c r="BG121"/>
  <c r="BJ124" i="27"/>
  <c r="BJ123"/>
  <c r="BG108" i="26"/>
  <c r="BG109" s="1"/>
  <c r="BK78" i="27"/>
  <c r="BK80" s="1"/>
  <c r="BG114" i="26"/>
  <c r="BG117" s="1"/>
  <c r="AM121" i="17"/>
  <c r="AM122"/>
  <c r="BJ32" i="27"/>
  <c r="BG79" i="26"/>
  <c r="BG81" s="1"/>
  <c r="BG31"/>
  <c r="BG101"/>
  <c r="BG102" s="1"/>
  <c r="BG65"/>
  <c r="BG68" s="1"/>
  <c r="BJ75" i="27"/>
  <c r="BJ40"/>
  <c r="BG86" i="26"/>
  <c r="BG88" s="1"/>
  <c r="BJ102" i="27"/>
  <c r="BJ96"/>
  <c r="BJ81"/>
  <c r="BJ67"/>
  <c r="BG115" i="26"/>
  <c r="BG72"/>
  <c r="BG75" s="1"/>
  <c r="BG93"/>
  <c r="BG96" s="1"/>
  <c r="BJ46" i="27"/>
  <c r="BG59" i="26"/>
  <c r="BG60" s="1"/>
  <c r="BG52"/>
  <c r="BG53" s="1"/>
  <c r="BG44"/>
  <c r="BG46" s="1"/>
  <c r="BG38"/>
  <c r="BG39" s="1"/>
  <c r="BK64" i="27"/>
  <c r="BK66" s="1"/>
  <c r="BK50"/>
  <c r="BK51" s="1"/>
  <c r="BK71"/>
  <c r="BK73" s="1"/>
  <c r="BK85"/>
  <c r="BK87" s="1"/>
  <c r="BK106"/>
  <c r="BK107" s="1"/>
  <c r="BK92"/>
  <c r="BK94" s="1"/>
  <c r="BK113"/>
  <c r="BH25" i="26"/>
  <c r="BH120" s="1"/>
  <c r="BK36" i="27"/>
  <c r="BK38" s="1"/>
  <c r="BK99"/>
  <c r="BK101" s="1"/>
  <c r="BK29"/>
  <c r="BK30" s="1"/>
  <c r="BK57"/>
  <c r="BK58" s="1"/>
  <c r="BK43"/>
  <c r="BK45" s="1"/>
  <c r="BL22"/>
  <c r="BL25" s="1"/>
  <c r="BL120" s="1"/>
  <c r="BG103" i="26"/>
  <c r="BG33"/>
  <c r="BG110"/>
  <c r="BG61"/>
  <c r="BG54"/>
  <c r="BI16"/>
  <c r="BI18" s="1"/>
  <c r="BI19" s="1"/>
  <c r="BI21"/>
  <c r="BG40"/>
  <c r="AM59" i="17"/>
  <c r="AM58"/>
  <c r="AM38"/>
  <c r="AM37"/>
  <c r="AM40" s="1"/>
  <c r="AM66"/>
  <c r="AM65"/>
  <c r="AM93"/>
  <c r="AM94"/>
  <c r="AM45"/>
  <c r="AM44"/>
  <c r="AM47" s="1"/>
  <c r="AM72"/>
  <c r="AM73"/>
  <c r="AM101"/>
  <c r="AM100"/>
  <c r="AM51"/>
  <c r="AM52"/>
  <c r="AM80"/>
  <c r="AM79"/>
  <c r="AM115"/>
  <c r="AM114"/>
  <c r="AM86"/>
  <c r="AM87"/>
  <c r="AM108"/>
  <c r="AM107"/>
  <c r="AN19"/>
  <c r="AN22" s="1"/>
  <c r="BG32" i="26" l="1"/>
  <c r="BG127"/>
  <c r="BG126"/>
  <c r="BK79" i="27"/>
  <c r="BJ128"/>
  <c r="BJ129"/>
  <c r="BG116" i="26"/>
  <c r="BK121" i="27"/>
  <c r="BK122"/>
  <c r="BG123" i="26"/>
  <c r="BG124"/>
  <c r="BK114" i="27"/>
  <c r="BH113" i="26"/>
  <c r="AM124" i="17"/>
  <c r="AM123"/>
  <c r="BG82" i="26"/>
  <c r="BG67"/>
  <c r="BG89"/>
  <c r="BG95"/>
  <c r="BG74"/>
  <c r="BK100" i="27"/>
  <c r="BK102" s="1"/>
  <c r="BK93"/>
  <c r="BK96" s="1"/>
  <c r="BM13"/>
  <c r="BM16" s="1"/>
  <c r="BM18" s="1"/>
  <c r="BM19" s="1"/>
  <c r="BK52"/>
  <c r="BK53" s="1"/>
  <c r="BK65"/>
  <c r="BK68" s="1"/>
  <c r="BK44"/>
  <c r="BK46" s="1"/>
  <c r="BK37"/>
  <c r="BK39" s="1"/>
  <c r="BK115"/>
  <c r="BK108"/>
  <c r="BK109" s="1"/>
  <c r="BH43" i="26"/>
  <c r="BH44" s="1"/>
  <c r="BH71"/>
  <c r="BH72" s="1"/>
  <c r="BG47"/>
  <c r="BG129" s="1"/>
  <c r="BH50"/>
  <c r="BH51" s="1"/>
  <c r="BH85"/>
  <c r="BH87" s="1"/>
  <c r="BH92"/>
  <c r="BH93" s="1"/>
  <c r="BH57"/>
  <c r="BH58" s="1"/>
  <c r="BH78"/>
  <c r="BH79" s="1"/>
  <c r="BH106"/>
  <c r="BH108" s="1"/>
  <c r="BH64"/>
  <c r="BH66" s="1"/>
  <c r="BH99"/>
  <c r="BH101" s="1"/>
  <c r="BK59" i="27"/>
  <c r="BK60" s="1"/>
  <c r="BK31"/>
  <c r="BK86"/>
  <c r="BK89" s="1"/>
  <c r="BK72"/>
  <c r="BK75" s="1"/>
  <c r="BH29" i="26"/>
  <c r="BH31" s="1"/>
  <c r="BH36"/>
  <c r="BH37" s="1"/>
  <c r="BK82" i="27"/>
  <c r="BK81"/>
  <c r="BK110"/>
  <c r="BK61"/>
  <c r="BK33"/>
  <c r="BK117"/>
  <c r="BL113"/>
  <c r="BL85"/>
  <c r="BL43"/>
  <c r="BL29"/>
  <c r="BL92"/>
  <c r="BL99"/>
  <c r="BL57"/>
  <c r="BL78"/>
  <c r="BL106"/>
  <c r="BL50"/>
  <c r="BL64"/>
  <c r="BL36"/>
  <c r="BL71"/>
  <c r="BK54"/>
  <c r="BI22" i="26"/>
  <c r="BH114"/>
  <c r="BH115"/>
  <c r="AM117" i="17"/>
  <c r="AM116"/>
  <c r="AM110"/>
  <c r="AM109"/>
  <c r="AM103"/>
  <c r="AM102"/>
  <c r="AM96"/>
  <c r="AM95"/>
  <c r="AM89"/>
  <c r="AM88"/>
  <c r="AM82"/>
  <c r="AM81"/>
  <c r="AM75"/>
  <c r="AM74"/>
  <c r="AM68"/>
  <c r="AM67"/>
  <c r="AM61"/>
  <c r="AM60"/>
  <c r="AM54"/>
  <c r="AM53"/>
  <c r="AM46"/>
  <c r="AM39"/>
  <c r="AO13"/>
  <c r="AO21" s="1"/>
  <c r="AN25"/>
  <c r="AN120" s="1"/>
  <c r="BG128" i="26" l="1"/>
  <c r="BK127" i="27"/>
  <c r="BK126"/>
  <c r="BK116"/>
  <c r="BL122"/>
  <c r="BL121"/>
  <c r="BH121" i="26"/>
  <c r="BH122"/>
  <c r="BK124" i="27"/>
  <c r="BK123"/>
  <c r="BM21"/>
  <c r="BM22" s="1"/>
  <c r="BN13" s="1"/>
  <c r="BH94" i="26"/>
  <c r="BH95" s="1"/>
  <c r="BH73"/>
  <c r="BH74" s="1"/>
  <c r="BK103" i="27"/>
  <c r="BK95"/>
  <c r="BH45" i="26"/>
  <c r="BH46" s="1"/>
  <c r="BK47" i="27"/>
  <c r="BK67"/>
  <c r="BH59" i="26"/>
  <c r="BH60" s="1"/>
  <c r="BH86"/>
  <c r="BH89" s="1"/>
  <c r="BK40" i="27"/>
  <c r="BH65" i="26"/>
  <c r="BH67" s="1"/>
  <c r="BH100"/>
  <c r="BH103" s="1"/>
  <c r="BK74" i="27"/>
  <c r="BH38" i="26"/>
  <c r="BH39" s="1"/>
  <c r="BH52"/>
  <c r="BH53" s="1"/>
  <c r="BH80"/>
  <c r="BH81" s="1"/>
  <c r="BH30"/>
  <c r="BH126" s="1"/>
  <c r="BK32" i="27"/>
  <c r="BK88"/>
  <c r="BH107" i="26"/>
  <c r="BH110" s="1"/>
  <c r="BH40"/>
  <c r="BH47"/>
  <c r="BL38" i="27"/>
  <c r="BL37"/>
  <c r="BL79"/>
  <c r="BL80"/>
  <c r="BL31"/>
  <c r="BL30"/>
  <c r="BJ13" i="26"/>
  <c r="BI25"/>
  <c r="BI120" s="1"/>
  <c r="BH54"/>
  <c r="BL65" i="27"/>
  <c r="BL66"/>
  <c r="BL59"/>
  <c r="BL58"/>
  <c r="BL44"/>
  <c r="BL45"/>
  <c r="BH96" i="26"/>
  <c r="BH82"/>
  <c r="BL52" i="27"/>
  <c r="BL51"/>
  <c r="BL100"/>
  <c r="BL101"/>
  <c r="BL87"/>
  <c r="BL86"/>
  <c r="BH61" i="26"/>
  <c r="BH117"/>
  <c r="BH116"/>
  <c r="BL72" i="27"/>
  <c r="BL73"/>
  <c r="BL108"/>
  <c r="BL107"/>
  <c r="BL93"/>
  <c r="BL94"/>
  <c r="BL115"/>
  <c r="BL114"/>
  <c r="BH75" i="26"/>
  <c r="AN113" i="17"/>
  <c r="AN106"/>
  <c r="AN99"/>
  <c r="AN92"/>
  <c r="AN85"/>
  <c r="AN78"/>
  <c r="AN71"/>
  <c r="AN64"/>
  <c r="AN57"/>
  <c r="AN50"/>
  <c r="AN36"/>
  <c r="AN43"/>
  <c r="AO16"/>
  <c r="AO18" s="1"/>
  <c r="AN29"/>
  <c r="BH127" i="26" l="1"/>
  <c r="BK128" i="27"/>
  <c r="BK129"/>
  <c r="BL126"/>
  <c r="BL127"/>
  <c r="BH124" i="26"/>
  <c r="BH123"/>
  <c r="BL124" i="27"/>
  <c r="BL123"/>
  <c r="AN122" i="17"/>
  <c r="AN121"/>
  <c r="BH68" i="26"/>
  <c r="BH88"/>
  <c r="BH102"/>
  <c r="BH109"/>
  <c r="BM25" i="27"/>
  <c r="BM120" s="1"/>
  <c r="BH32" i="26"/>
  <c r="BH128" s="1"/>
  <c r="BH33"/>
  <c r="BH129" s="1"/>
  <c r="BL110" i="27"/>
  <c r="BL109"/>
  <c r="BL89"/>
  <c r="BL88"/>
  <c r="BI113" i="26"/>
  <c r="BI57"/>
  <c r="BI64"/>
  <c r="BI92"/>
  <c r="BI43"/>
  <c r="BI36"/>
  <c r="BI85"/>
  <c r="BI29"/>
  <c r="BI99"/>
  <c r="BI78"/>
  <c r="BI50"/>
  <c r="BI106"/>
  <c r="BI71"/>
  <c r="BL33" i="27"/>
  <c r="BL32"/>
  <c r="BL40"/>
  <c r="BL39"/>
  <c r="BL47"/>
  <c r="BL46"/>
  <c r="BL67"/>
  <c r="BL68"/>
  <c r="BJ16" i="26"/>
  <c r="BJ18" s="1"/>
  <c r="BJ19" s="1"/>
  <c r="BJ21"/>
  <c r="BN21" i="27"/>
  <c r="BN16"/>
  <c r="BN18" s="1"/>
  <c r="BN19" s="1"/>
  <c r="BL96"/>
  <c r="BL95"/>
  <c r="BL75"/>
  <c r="BL74"/>
  <c r="BL103"/>
  <c r="BL102"/>
  <c r="BL60"/>
  <c r="BL61"/>
  <c r="BL117"/>
  <c r="BL116"/>
  <c r="BL54"/>
  <c r="BL53"/>
  <c r="BL81"/>
  <c r="BL82"/>
  <c r="AN73" i="17"/>
  <c r="AN72"/>
  <c r="AN100"/>
  <c r="AN101"/>
  <c r="AN80"/>
  <c r="AN79"/>
  <c r="AN107"/>
  <c r="AN108"/>
  <c r="AN87"/>
  <c r="AN86"/>
  <c r="AN114"/>
  <c r="AN115"/>
  <c r="AN37"/>
  <c r="AN40" s="1"/>
  <c r="AN38"/>
  <c r="AN52"/>
  <c r="AN51"/>
  <c r="AN58"/>
  <c r="AN59"/>
  <c r="AN44"/>
  <c r="AN47" s="1"/>
  <c r="AN45"/>
  <c r="AN66"/>
  <c r="AN65"/>
  <c r="AN94"/>
  <c r="AN93"/>
  <c r="AO19"/>
  <c r="AO22" s="1"/>
  <c r="BL129" i="27" l="1"/>
  <c r="BL128"/>
  <c r="BI122" i="26"/>
  <c r="BI121"/>
  <c r="BM57" i="27"/>
  <c r="BM58" s="1"/>
  <c r="AN124" i="17"/>
  <c r="AN123"/>
  <c r="BM113" i="27"/>
  <c r="BM106"/>
  <c r="BM107" s="1"/>
  <c r="BM78"/>
  <c r="BM80" s="1"/>
  <c r="BM50"/>
  <c r="BM52" s="1"/>
  <c r="BM92"/>
  <c r="BM93" s="1"/>
  <c r="BM99"/>
  <c r="BM101" s="1"/>
  <c r="BM43"/>
  <c r="BM45" s="1"/>
  <c r="BM36"/>
  <c r="BM37" s="1"/>
  <c r="BM85"/>
  <c r="BM86" s="1"/>
  <c r="BM64"/>
  <c r="BM65" s="1"/>
  <c r="BM71"/>
  <c r="BM73" s="1"/>
  <c r="BM29"/>
  <c r="BM30" s="1"/>
  <c r="BN22"/>
  <c r="BN25" s="1"/>
  <c r="BN120" s="1"/>
  <c r="BJ22" i="26"/>
  <c r="BK13" s="1"/>
  <c r="BI108"/>
  <c r="BI107"/>
  <c r="BI30"/>
  <c r="BI31"/>
  <c r="BI127" s="1"/>
  <c r="BI93"/>
  <c r="BI94"/>
  <c r="BI52"/>
  <c r="BI51"/>
  <c r="BI87"/>
  <c r="BI86"/>
  <c r="BI66"/>
  <c r="BI65"/>
  <c r="BI80"/>
  <c r="BI79"/>
  <c r="BI38"/>
  <c r="BI37"/>
  <c r="BI58"/>
  <c r="BI59"/>
  <c r="BI73"/>
  <c r="BI72"/>
  <c r="BI100"/>
  <c r="BI101"/>
  <c r="BI45"/>
  <c r="BI44"/>
  <c r="BI115"/>
  <c r="BI114"/>
  <c r="AN117" i="17"/>
  <c r="AN116"/>
  <c r="AN110"/>
  <c r="AN109"/>
  <c r="AN103"/>
  <c r="AN102"/>
  <c r="AN96"/>
  <c r="AN95"/>
  <c r="AN89"/>
  <c r="AN88"/>
  <c r="AN82"/>
  <c r="AN81"/>
  <c r="AN75"/>
  <c r="AN74"/>
  <c r="AN68"/>
  <c r="AN67"/>
  <c r="AN61"/>
  <c r="AN60"/>
  <c r="AN46"/>
  <c r="AN54"/>
  <c r="AN53"/>
  <c r="AN39"/>
  <c r="AP13"/>
  <c r="AP21" s="1"/>
  <c r="AO25"/>
  <c r="AO120" s="1"/>
  <c r="BI126" i="26" l="1"/>
  <c r="BM59" i="27"/>
  <c r="BM122"/>
  <c r="BM121"/>
  <c r="BI124" i="26"/>
  <c r="BI123"/>
  <c r="BM115" i="27"/>
  <c r="BN99"/>
  <c r="BN100" s="1"/>
  <c r="BM31"/>
  <c r="BM79"/>
  <c r="BM81" s="1"/>
  <c r="BM100"/>
  <c r="BM102" s="1"/>
  <c r="BM108"/>
  <c r="BM109" s="1"/>
  <c r="BM114"/>
  <c r="BM51"/>
  <c r="BM53" s="1"/>
  <c r="BM38"/>
  <c r="BM39" s="1"/>
  <c r="BM94"/>
  <c r="BM95" s="1"/>
  <c r="BM44"/>
  <c r="BM47" s="1"/>
  <c r="BM72"/>
  <c r="BM75" s="1"/>
  <c r="BM66"/>
  <c r="BM67" s="1"/>
  <c r="BM87"/>
  <c r="BM88" s="1"/>
  <c r="BJ25" i="26"/>
  <c r="BJ120" s="1"/>
  <c r="BN50" i="27"/>
  <c r="BN51" s="1"/>
  <c r="BN71"/>
  <c r="BN72" s="1"/>
  <c r="BN57"/>
  <c r="BN58" s="1"/>
  <c r="BN85"/>
  <c r="BN86" s="1"/>
  <c r="BN106"/>
  <c r="BN107" s="1"/>
  <c r="BN36"/>
  <c r="BN38" s="1"/>
  <c r="BN113"/>
  <c r="BN92"/>
  <c r="BN94" s="1"/>
  <c r="BN78"/>
  <c r="BN79" s="1"/>
  <c r="BN43"/>
  <c r="BN44" s="1"/>
  <c r="BN64"/>
  <c r="BN66" s="1"/>
  <c r="BN29"/>
  <c r="BN30" s="1"/>
  <c r="BI117" i="26"/>
  <c r="BI116"/>
  <c r="BI102"/>
  <c r="BI103"/>
  <c r="BM68" i="27"/>
  <c r="BM40"/>
  <c r="BI82" i="26"/>
  <c r="BI81"/>
  <c r="BI67"/>
  <c r="BI68"/>
  <c r="BI53"/>
  <c r="BI54"/>
  <c r="BM60" i="27"/>
  <c r="BM61"/>
  <c r="BI33" i="26"/>
  <c r="BI32"/>
  <c r="BI128" s="1"/>
  <c r="BI46"/>
  <c r="BI47"/>
  <c r="BI75"/>
  <c r="BI74"/>
  <c r="BI60"/>
  <c r="BI61"/>
  <c r="BM33" i="27"/>
  <c r="BI110" i="26"/>
  <c r="BI109"/>
  <c r="BM110" i="27"/>
  <c r="BM89"/>
  <c r="BK16" i="26"/>
  <c r="BK18" s="1"/>
  <c r="BK19" s="1"/>
  <c r="BK21"/>
  <c r="BI40"/>
  <c r="BI39"/>
  <c r="BI89"/>
  <c r="BI88"/>
  <c r="BI96"/>
  <c r="BI95"/>
  <c r="BM96" i="27"/>
  <c r="AO113" i="17"/>
  <c r="AO106"/>
  <c r="AO78"/>
  <c r="AO71"/>
  <c r="AO92"/>
  <c r="AO64"/>
  <c r="AO57"/>
  <c r="AO85"/>
  <c r="AO99"/>
  <c r="AO50"/>
  <c r="AO43"/>
  <c r="AO36"/>
  <c r="AP16"/>
  <c r="AP18" s="1"/>
  <c r="AO29"/>
  <c r="BI129" i="26" l="1"/>
  <c r="BM32" i="27"/>
  <c r="BM127"/>
  <c r="BM126"/>
  <c r="BN101"/>
  <c r="BN102" s="1"/>
  <c r="K145" s="1"/>
  <c r="BN122"/>
  <c r="BN121"/>
  <c r="BM124"/>
  <c r="BM123"/>
  <c r="BM116"/>
  <c r="BN115"/>
  <c r="BJ64" i="26"/>
  <c r="BJ66" s="1"/>
  <c r="AO122" i="17"/>
  <c r="AO121"/>
  <c r="BM82" i="27"/>
  <c r="BM117"/>
  <c r="BM103"/>
  <c r="BM54"/>
  <c r="BN52"/>
  <c r="BN53" s="1"/>
  <c r="K138" s="1"/>
  <c r="BM46"/>
  <c r="BN31"/>
  <c r="BJ78" i="26"/>
  <c r="BJ80" s="1"/>
  <c r="BM74" i="27"/>
  <c r="BN37"/>
  <c r="BN39" s="1"/>
  <c r="K136" s="1"/>
  <c r="BN73"/>
  <c r="BN74" s="1"/>
  <c r="BJ99" i="26"/>
  <c r="BJ101" s="1"/>
  <c r="BN80" i="27"/>
  <c r="BN81" s="1"/>
  <c r="K142" s="1"/>
  <c r="BJ50" i="26"/>
  <c r="BJ52" s="1"/>
  <c r="BJ71"/>
  <c r="BJ72" s="1"/>
  <c r="BN87" i="27"/>
  <c r="BN88" s="1"/>
  <c r="K143" s="1"/>
  <c r="BN65"/>
  <c r="BN68" s="1"/>
  <c r="BJ36" i="26"/>
  <c r="BJ38" s="1"/>
  <c r="BJ43"/>
  <c r="BJ44" s="1"/>
  <c r="BJ85"/>
  <c r="BJ87" s="1"/>
  <c r="BJ57"/>
  <c r="BJ58" s="1"/>
  <c r="BJ106"/>
  <c r="BJ108" s="1"/>
  <c r="BJ113"/>
  <c r="BJ92"/>
  <c r="BJ93" s="1"/>
  <c r="BJ29"/>
  <c r="BJ31" s="1"/>
  <c r="BK22"/>
  <c r="BL13" s="1"/>
  <c r="BN108" i="27"/>
  <c r="BN109" s="1"/>
  <c r="K146" s="1"/>
  <c r="BN93"/>
  <c r="BN96" s="1"/>
  <c r="BN59"/>
  <c r="BN60" s="1"/>
  <c r="K139" s="1"/>
  <c r="BN114"/>
  <c r="BN117" s="1"/>
  <c r="BN45"/>
  <c r="BN46" s="1"/>
  <c r="BN110"/>
  <c r="BN54"/>
  <c r="BN33"/>
  <c r="BN47"/>
  <c r="BN75"/>
  <c r="BN103"/>
  <c r="BN82"/>
  <c r="BN89"/>
  <c r="BN61"/>
  <c r="AO79" i="17"/>
  <c r="AO80"/>
  <c r="AO52"/>
  <c r="AO51"/>
  <c r="AO66"/>
  <c r="AO65"/>
  <c r="AO108"/>
  <c r="AO107"/>
  <c r="AO45"/>
  <c r="AO44"/>
  <c r="AO47" s="1"/>
  <c r="AO101"/>
  <c r="AO100"/>
  <c r="AO94"/>
  <c r="AO93"/>
  <c r="AO115"/>
  <c r="AO114"/>
  <c r="AO58"/>
  <c r="AO59"/>
  <c r="AO37"/>
  <c r="AO40" s="1"/>
  <c r="AO38"/>
  <c r="AO87"/>
  <c r="AO86"/>
  <c r="AO72"/>
  <c r="AO73"/>
  <c r="AP19"/>
  <c r="AP22" s="1"/>
  <c r="BM129" i="27" l="1"/>
  <c r="BN32"/>
  <c r="BN127"/>
  <c r="BN126"/>
  <c r="BM128"/>
  <c r="BJ121" i="26"/>
  <c r="BJ122"/>
  <c r="BN124" i="27"/>
  <c r="BN123"/>
  <c r="BJ65" i="26"/>
  <c r="BJ67" s="1"/>
  <c r="BJ115"/>
  <c r="AO124" i="17"/>
  <c r="AO123"/>
  <c r="K137" i="27"/>
  <c r="K141"/>
  <c r="BJ100" i="26"/>
  <c r="BJ102" s="1"/>
  <c r="BJ45"/>
  <c r="BJ46" s="1"/>
  <c r="BJ30"/>
  <c r="BJ79"/>
  <c r="BJ82" s="1"/>
  <c r="BN95" i="27"/>
  <c r="K144" s="1"/>
  <c r="BN40"/>
  <c r="BN129" s="1"/>
  <c r="BJ73" i="26"/>
  <c r="BJ74" s="1"/>
  <c r="BJ107"/>
  <c r="BJ110" s="1"/>
  <c r="BJ51"/>
  <c r="BJ53" s="1"/>
  <c r="BJ86"/>
  <c r="BJ89" s="1"/>
  <c r="BJ59"/>
  <c r="BJ60" s="1"/>
  <c r="BJ37"/>
  <c r="BJ40" s="1"/>
  <c r="BN67" i="27"/>
  <c r="K140" s="1"/>
  <c r="BK25" i="26"/>
  <c r="BK120" s="1"/>
  <c r="BJ114"/>
  <c r="BJ117" s="1"/>
  <c r="BJ94"/>
  <c r="BN116" i="27"/>
  <c r="K135"/>
  <c r="BL21" i="26"/>
  <c r="BL16"/>
  <c r="BL18" s="1"/>
  <c r="BL19" s="1"/>
  <c r="BJ75"/>
  <c r="BJ47"/>
  <c r="BJ96"/>
  <c r="BJ61"/>
  <c r="AO117" i="17"/>
  <c r="AO116"/>
  <c r="AO110"/>
  <c r="AO109"/>
  <c r="AO103"/>
  <c r="AO102"/>
  <c r="AO96"/>
  <c r="AO95"/>
  <c r="AO89"/>
  <c r="AO88"/>
  <c r="AO82"/>
  <c r="AO81"/>
  <c r="AO75"/>
  <c r="AO74"/>
  <c r="AO68"/>
  <c r="AO67"/>
  <c r="AO61"/>
  <c r="AO60"/>
  <c r="AO54"/>
  <c r="AO53"/>
  <c r="AO46"/>
  <c r="AO39"/>
  <c r="AQ13"/>
  <c r="AQ21" s="1"/>
  <c r="AP25"/>
  <c r="AP120" s="1"/>
  <c r="BJ127" i="26" l="1"/>
  <c r="BJ32"/>
  <c r="BJ126"/>
  <c r="G148" i="27"/>
  <c r="G149" s="1"/>
  <c r="G151" s="1"/>
  <c r="H148"/>
  <c r="H149" s="1"/>
  <c r="I148"/>
  <c r="I149" s="1"/>
  <c r="J148"/>
  <c r="J149" s="1"/>
  <c r="K148"/>
  <c r="BN128"/>
  <c r="K150"/>
  <c r="K147"/>
  <c r="BJ124" i="26"/>
  <c r="BJ123"/>
  <c r="BJ68"/>
  <c r="BK64"/>
  <c r="BK65" s="1"/>
  <c r="BJ103"/>
  <c r="BJ33"/>
  <c r="BJ129" s="1"/>
  <c r="BK43"/>
  <c r="BK45" s="1"/>
  <c r="BJ81"/>
  <c r="BK36"/>
  <c r="BK38" s="1"/>
  <c r="BK106"/>
  <c r="BK107" s="1"/>
  <c r="BK85"/>
  <c r="BK87" s="1"/>
  <c r="BK50"/>
  <c r="BK52" s="1"/>
  <c r="BK29"/>
  <c r="BK30" s="1"/>
  <c r="BK71"/>
  <c r="BK73" s="1"/>
  <c r="BJ109"/>
  <c r="BJ88"/>
  <c r="BJ54"/>
  <c r="BJ39"/>
  <c r="BK99"/>
  <c r="BK100" s="1"/>
  <c r="BK113"/>
  <c r="BK114" s="1"/>
  <c r="BK92"/>
  <c r="BK94" s="1"/>
  <c r="BK57"/>
  <c r="BK59" s="1"/>
  <c r="BK78"/>
  <c r="BK80" s="1"/>
  <c r="BJ95"/>
  <c r="BJ116"/>
  <c r="BL22"/>
  <c r="BM13" s="1"/>
  <c r="BK44"/>
  <c r="BK66"/>
  <c r="AP113" i="17"/>
  <c r="AP106"/>
  <c r="AP99"/>
  <c r="AP92"/>
  <c r="AP85"/>
  <c r="AP71"/>
  <c r="AP57"/>
  <c r="AP50"/>
  <c r="AP43"/>
  <c r="AP36"/>
  <c r="AP64"/>
  <c r="AP78"/>
  <c r="AQ16"/>
  <c r="AQ18" s="1"/>
  <c r="AP29"/>
  <c r="BJ128" i="26" l="1"/>
  <c r="BK72"/>
  <c r="K149" i="27"/>
  <c r="K151" s="1"/>
  <c r="G153"/>
  <c r="G8" i="9" s="1"/>
  <c r="BK93" i="26"/>
  <c r="BK96" s="1"/>
  <c r="BK31"/>
  <c r="BK37"/>
  <c r="BK39" s="1"/>
  <c r="J151" i="27"/>
  <c r="J153"/>
  <c r="J8" i="9" s="1"/>
  <c r="I151" i="27"/>
  <c r="I153"/>
  <c r="I8" i="9" s="1"/>
  <c r="H153" i="27"/>
  <c r="H8" i="9" s="1"/>
  <c r="H151" i="27"/>
  <c r="BK121" i="26"/>
  <c r="BK122"/>
  <c r="BK108"/>
  <c r="BK109" s="1"/>
  <c r="BK115"/>
  <c r="BK116" s="1"/>
  <c r="AP121" i="17"/>
  <c r="AP122"/>
  <c r="BK101" i="26"/>
  <c r="BK51"/>
  <c r="BK54" s="1"/>
  <c r="BK58"/>
  <c r="BK61" s="1"/>
  <c r="BK79"/>
  <c r="BK81" s="1"/>
  <c r="BK86"/>
  <c r="BK89" s="1"/>
  <c r="BL25"/>
  <c r="BL120" s="1"/>
  <c r="BK117"/>
  <c r="BK74"/>
  <c r="BK75"/>
  <c r="BK103"/>
  <c r="BM16"/>
  <c r="BM18" s="1"/>
  <c r="BM19" s="1"/>
  <c r="BM21"/>
  <c r="BK67"/>
  <c r="BK68"/>
  <c r="BK40"/>
  <c r="BK33"/>
  <c r="BK110"/>
  <c r="BK46"/>
  <c r="BK47"/>
  <c r="AP66" i="17"/>
  <c r="AP65"/>
  <c r="AP108"/>
  <c r="AP107"/>
  <c r="AP59"/>
  <c r="AP58"/>
  <c r="AP115"/>
  <c r="AP114"/>
  <c r="AP101"/>
  <c r="AP100"/>
  <c r="AP37"/>
  <c r="AP40" s="1"/>
  <c r="AP38"/>
  <c r="AP73"/>
  <c r="AP72"/>
  <c r="AP45"/>
  <c r="AP44"/>
  <c r="AP47" s="1"/>
  <c r="AP87"/>
  <c r="AP86"/>
  <c r="AP80"/>
  <c r="AP79"/>
  <c r="AP52"/>
  <c r="AP51"/>
  <c r="AP94"/>
  <c r="AP93"/>
  <c r="AQ19"/>
  <c r="AQ22" s="1"/>
  <c r="BK32" i="26" l="1"/>
  <c r="BK127"/>
  <c r="BK126"/>
  <c r="K153" i="27"/>
  <c r="K8" i="9" s="1"/>
  <c r="BK95" i="26"/>
  <c r="BK102"/>
  <c r="BK124"/>
  <c r="BK123"/>
  <c r="BL85"/>
  <c r="BL87" s="1"/>
  <c r="AP123" i="17"/>
  <c r="AP124"/>
  <c r="BK53" i="26"/>
  <c r="BK60"/>
  <c r="BK82"/>
  <c r="BK129" s="1"/>
  <c r="BK88"/>
  <c r="BL43"/>
  <c r="BL44" s="1"/>
  <c r="BL29"/>
  <c r="BL31" s="1"/>
  <c r="BL57"/>
  <c r="BL59" s="1"/>
  <c r="BL113"/>
  <c r="BL78"/>
  <c r="BL79" s="1"/>
  <c r="BL106"/>
  <c r="BL107" s="1"/>
  <c r="BL50"/>
  <c r="BL51" s="1"/>
  <c r="BL36"/>
  <c r="BL38" s="1"/>
  <c r="BL99"/>
  <c r="BL100" s="1"/>
  <c r="BL64"/>
  <c r="BL66" s="1"/>
  <c r="BL71"/>
  <c r="BL73" s="1"/>
  <c r="BL92"/>
  <c r="BL94" s="1"/>
  <c r="BM22"/>
  <c r="BM25" s="1"/>
  <c r="BM120" s="1"/>
  <c r="AP117" i="17"/>
  <c r="AP116"/>
  <c r="AP110"/>
  <c r="AP109"/>
  <c r="AP103"/>
  <c r="AP102"/>
  <c r="AP96"/>
  <c r="AP95"/>
  <c r="AP89"/>
  <c r="AP88"/>
  <c r="AP82"/>
  <c r="AP81"/>
  <c r="AP75"/>
  <c r="AP74"/>
  <c r="AP68"/>
  <c r="AP67"/>
  <c r="AP61"/>
  <c r="AP60"/>
  <c r="AP46"/>
  <c r="AP54"/>
  <c r="AP53"/>
  <c r="AP39"/>
  <c r="AR13"/>
  <c r="AR21" s="1"/>
  <c r="AQ25"/>
  <c r="AQ120" s="1"/>
  <c r="BK128" i="26" l="1"/>
  <c r="BL86"/>
  <c r="BL122"/>
  <c r="BL121"/>
  <c r="BL114"/>
  <c r="BL45"/>
  <c r="BL46" s="1"/>
  <c r="BL37"/>
  <c r="BL39" s="1"/>
  <c r="BL58"/>
  <c r="BL60" s="1"/>
  <c r="BL80"/>
  <c r="BL81" s="1"/>
  <c r="BL93"/>
  <c r="BL96" s="1"/>
  <c r="BL65"/>
  <c r="BL67" s="1"/>
  <c r="BL108"/>
  <c r="BL109" s="1"/>
  <c r="BL30"/>
  <c r="BL101"/>
  <c r="BL102" s="1"/>
  <c r="BL115"/>
  <c r="BL72"/>
  <c r="BL74" s="1"/>
  <c r="BL52"/>
  <c r="BL53" s="1"/>
  <c r="BN13"/>
  <c r="BN21" s="1"/>
  <c r="BL54"/>
  <c r="BL89"/>
  <c r="BL88"/>
  <c r="BL103"/>
  <c r="BL110"/>
  <c r="BL117"/>
  <c r="BL82"/>
  <c r="BM106"/>
  <c r="BM85"/>
  <c r="BM64"/>
  <c r="BM29"/>
  <c r="BM71"/>
  <c r="BM113"/>
  <c r="BM57"/>
  <c r="BM43"/>
  <c r="BM99"/>
  <c r="BM78"/>
  <c r="BM36"/>
  <c r="BM92"/>
  <c r="BM50"/>
  <c r="BL47"/>
  <c r="AQ113" i="17"/>
  <c r="AQ106"/>
  <c r="AQ99"/>
  <c r="AQ92"/>
  <c r="AQ85"/>
  <c r="AQ78"/>
  <c r="AQ71"/>
  <c r="AQ64"/>
  <c r="AQ57"/>
  <c r="AQ50"/>
  <c r="AQ43"/>
  <c r="AQ36"/>
  <c r="AR16"/>
  <c r="AR18" s="1"/>
  <c r="AQ29"/>
  <c r="BL32" i="26" l="1"/>
  <c r="BL126"/>
  <c r="BL127"/>
  <c r="BM121"/>
  <c r="BM122"/>
  <c r="BL123"/>
  <c r="BL124"/>
  <c r="BL116"/>
  <c r="AQ122" i="17"/>
  <c r="AQ121"/>
  <c r="BL40" i="26"/>
  <c r="BL95"/>
  <c r="BL68"/>
  <c r="BL61"/>
  <c r="BL33"/>
  <c r="BL129" s="1"/>
  <c r="BL75"/>
  <c r="BN16"/>
  <c r="BN18" s="1"/>
  <c r="BN19" s="1"/>
  <c r="BN22" s="1"/>
  <c r="BN25" s="1"/>
  <c r="BN120" s="1"/>
  <c r="BM114"/>
  <c r="BM115"/>
  <c r="BM101"/>
  <c r="BM100"/>
  <c r="BM73"/>
  <c r="BM72"/>
  <c r="BM108"/>
  <c r="BM107"/>
  <c r="BM94"/>
  <c r="BM93"/>
  <c r="BM44"/>
  <c r="BM45"/>
  <c r="BM31"/>
  <c r="BM30"/>
  <c r="BM126" s="1"/>
  <c r="BM51"/>
  <c r="BM52"/>
  <c r="BM38"/>
  <c r="BM37"/>
  <c r="BM58"/>
  <c r="BM59"/>
  <c r="BM65"/>
  <c r="BM66"/>
  <c r="BM80"/>
  <c r="BM79"/>
  <c r="BM87"/>
  <c r="BM86"/>
  <c r="AQ37" i="17"/>
  <c r="AQ40" s="1"/>
  <c r="AQ38"/>
  <c r="AQ65"/>
  <c r="AQ66"/>
  <c r="AQ94"/>
  <c r="AQ93"/>
  <c r="AQ45"/>
  <c r="AQ44"/>
  <c r="AQ47" s="1"/>
  <c r="AQ73"/>
  <c r="AQ72"/>
  <c r="AQ101"/>
  <c r="AQ100"/>
  <c r="AQ51"/>
  <c r="AQ52"/>
  <c r="AQ80"/>
  <c r="AQ79"/>
  <c r="AQ108"/>
  <c r="AQ107"/>
  <c r="AQ59"/>
  <c r="AQ58"/>
  <c r="AQ87"/>
  <c r="AQ86"/>
  <c r="AQ115"/>
  <c r="AQ114"/>
  <c r="AR19"/>
  <c r="AR22" s="1"/>
  <c r="BL128" i="26" l="1"/>
  <c r="BM127"/>
  <c r="BM124"/>
  <c r="BM123"/>
  <c r="AQ124" i="17"/>
  <c r="AQ123"/>
  <c r="BN43" i="26"/>
  <c r="BN44" s="1"/>
  <c r="BN57"/>
  <c r="BN59" s="1"/>
  <c r="BN78"/>
  <c r="BN79" s="1"/>
  <c r="BN36"/>
  <c r="BN37" s="1"/>
  <c r="BN85"/>
  <c r="BN86" s="1"/>
  <c r="BN50"/>
  <c r="BN51" s="1"/>
  <c r="BN92"/>
  <c r="BN94" s="1"/>
  <c r="BN106"/>
  <c r="BN108" s="1"/>
  <c r="BN99"/>
  <c r="BN101" s="1"/>
  <c r="BN71"/>
  <c r="BN73" s="1"/>
  <c r="BN64"/>
  <c r="BN65" s="1"/>
  <c r="BN113"/>
  <c r="BN29"/>
  <c r="BN31" s="1"/>
  <c r="BM110"/>
  <c r="BM109"/>
  <c r="BM116"/>
  <c r="BM117"/>
  <c r="BM40"/>
  <c r="BM39"/>
  <c r="BM46"/>
  <c r="BM47"/>
  <c r="BM89"/>
  <c r="BM88"/>
  <c r="BM60"/>
  <c r="BM61"/>
  <c r="BM82"/>
  <c r="BM81"/>
  <c r="BM67"/>
  <c r="BM68"/>
  <c r="BM32"/>
  <c r="BM33"/>
  <c r="BM96"/>
  <c r="BM95"/>
  <c r="BM74"/>
  <c r="BM75"/>
  <c r="BM53"/>
  <c r="BM54"/>
  <c r="BM103"/>
  <c r="BM102"/>
  <c r="AQ117" i="17"/>
  <c r="AQ116"/>
  <c r="AQ110"/>
  <c r="AQ109"/>
  <c r="AQ103"/>
  <c r="AQ102"/>
  <c r="AQ96"/>
  <c r="AQ95"/>
  <c r="AQ89"/>
  <c r="AQ88"/>
  <c r="AQ82"/>
  <c r="AQ81"/>
  <c r="AQ75"/>
  <c r="AQ74"/>
  <c r="AQ68"/>
  <c r="AQ67"/>
  <c r="AQ61"/>
  <c r="AQ60"/>
  <c r="AQ54"/>
  <c r="AQ53"/>
  <c r="AQ46"/>
  <c r="AQ39"/>
  <c r="AS13"/>
  <c r="AS21" s="1"/>
  <c r="AR25"/>
  <c r="AR120" s="1"/>
  <c r="BM129" i="26" l="1"/>
  <c r="BM128"/>
  <c r="BN121"/>
  <c r="BN122"/>
  <c r="BN115"/>
  <c r="BN80"/>
  <c r="BN81" s="1"/>
  <c r="K142" s="1"/>
  <c r="BN72"/>
  <c r="BN74" s="1"/>
  <c r="K141" s="1"/>
  <c r="BN58"/>
  <c r="BN61" s="1"/>
  <c r="BN52"/>
  <c r="BN53" s="1"/>
  <c r="K138" s="1"/>
  <c r="BN30"/>
  <c r="BN66"/>
  <c r="BN67" s="1"/>
  <c r="K140" s="1"/>
  <c r="BN100"/>
  <c r="BN103" s="1"/>
  <c r="BN45"/>
  <c r="BN46" s="1"/>
  <c r="K137" s="1"/>
  <c r="BN87"/>
  <c r="BN88" s="1"/>
  <c r="K143" s="1"/>
  <c r="BN93"/>
  <c r="BN95" s="1"/>
  <c r="K144" s="1"/>
  <c r="BN38"/>
  <c r="BN39" s="1"/>
  <c r="K136" s="1"/>
  <c r="BN107"/>
  <c r="BN109" s="1"/>
  <c r="K146" s="1"/>
  <c r="BN114"/>
  <c r="BN47"/>
  <c r="BN40"/>
  <c r="BN54"/>
  <c r="BN68"/>
  <c r="BN82"/>
  <c r="BN89"/>
  <c r="AR113" i="17"/>
  <c r="AR106"/>
  <c r="AR99"/>
  <c r="AR92"/>
  <c r="AR78"/>
  <c r="AR71"/>
  <c r="AR85"/>
  <c r="AR64"/>
  <c r="AR57"/>
  <c r="AR50"/>
  <c r="AR43"/>
  <c r="AR36"/>
  <c r="AS16"/>
  <c r="AS18" s="1"/>
  <c r="AR29"/>
  <c r="BN127" i="26" l="1"/>
  <c r="BN32"/>
  <c r="BN126"/>
  <c r="BN124"/>
  <c r="BN123"/>
  <c r="BN116"/>
  <c r="AR121" i="17"/>
  <c r="AR122"/>
  <c r="BN60" i="26"/>
  <c r="K139" s="1"/>
  <c r="BN102"/>
  <c r="K145" s="1"/>
  <c r="BN75"/>
  <c r="BN117"/>
  <c r="BN33"/>
  <c r="BN129" s="1"/>
  <c r="BN110"/>
  <c r="BN96"/>
  <c r="K135"/>
  <c r="AR59" i="17"/>
  <c r="AR58"/>
  <c r="AR37"/>
  <c r="AR40" s="1"/>
  <c r="AR38"/>
  <c r="AR65"/>
  <c r="AR66"/>
  <c r="AR93"/>
  <c r="AR94"/>
  <c r="AR86"/>
  <c r="AR87"/>
  <c r="AR101"/>
  <c r="AR100"/>
  <c r="AR45"/>
  <c r="AR44"/>
  <c r="AR47" s="1"/>
  <c r="AR51"/>
  <c r="AR52"/>
  <c r="AR73"/>
  <c r="AR72"/>
  <c r="AR108"/>
  <c r="AR107"/>
  <c r="AR80"/>
  <c r="AR79"/>
  <c r="AR115"/>
  <c r="AR114"/>
  <c r="AS19"/>
  <c r="AS22" s="1"/>
  <c r="G148" i="26" l="1"/>
  <c r="G149" s="1"/>
  <c r="H148"/>
  <c r="I148"/>
  <c r="J148"/>
  <c r="K148"/>
  <c r="H147"/>
  <c r="H149" s="1"/>
  <c r="I147"/>
  <c r="I149" s="1"/>
  <c r="J147"/>
  <c r="J149" s="1"/>
  <c r="K147"/>
  <c r="K149" s="1"/>
  <c r="BN128"/>
  <c r="G151"/>
  <c r="G153"/>
  <c r="G7" i="9" s="1"/>
  <c r="AR124" i="17"/>
  <c r="AR123"/>
  <c r="K150" i="26"/>
  <c r="AR117" i="17"/>
  <c r="AR116"/>
  <c r="AR110"/>
  <c r="AR109"/>
  <c r="AR103"/>
  <c r="AR102"/>
  <c r="AR96"/>
  <c r="AR95"/>
  <c r="AR89"/>
  <c r="AR88"/>
  <c r="AR82"/>
  <c r="AR81"/>
  <c r="AR75"/>
  <c r="AR74"/>
  <c r="AR68"/>
  <c r="AR67"/>
  <c r="AR61"/>
  <c r="AR60"/>
  <c r="AR54"/>
  <c r="AR53"/>
  <c r="AR46"/>
  <c r="AR39"/>
  <c r="AS25"/>
  <c r="AS120" s="1"/>
  <c r="K151" i="26" l="1"/>
  <c r="J151"/>
  <c r="J153"/>
  <c r="J7" i="9" s="1"/>
  <c r="I151" i="26"/>
  <c r="I153"/>
  <c r="I7" i="9" s="1"/>
  <c r="H151" i="26"/>
  <c r="H153"/>
  <c r="H7" i="9" s="1"/>
  <c r="AS113" i="17"/>
  <c r="AS106"/>
  <c r="AS92"/>
  <c r="AS78"/>
  <c r="AS71"/>
  <c r="AS85"/>
  <c r="AS99"/>
  <c r="AS64"/>
  <c r="AS57"/>
  <c r="AS50"/>
  <c r="AS43"/>
  <c r="AS36"/>
  <c r="AS29"/>
  <c r="AT13"/>
  <c r="AT21" s="1"/>
  <c r="K153" i="26" l="1"/>
  <c r="K7" i="9" s="1"/>
  <c r="AS121" i="17"/>
  <c r="AS122"/>
  <c r="AS87"/>
  <c r="AS86"/>
  <c r="AS73"/>
  <c r="AS72"/>
  <c r="AS37"/>
  <c r="AS40" s="1"/>
  <c r="AS38"/>
  <c r="AS66"/>
  <c r="AS65"/>
  <c r="AS80"/>
  <c r="AS79"/>
  <c r="AS52"/>
  <c r="AS51"/>
  <c r="AS107"/>
  <c r="AS108"/>
  <c r="AS58"/>
  <c r="AS59"/>
  <c r="AS114"/>
  <c r="AS115"/>
  <c r="AS45"/>
  <c r="AS44"/>
  <c r="AS47" s="1"/>
  <c r="AS100"/>
  <c r="AS101"/>
  <c r="AS94"/>
  <c r="AS93"/>
  <c r="AT16"/>
  <c r="AT18" s="1"/>
  <c r="AS124" l="1"/>
  <c r="AS123"/>
  <c r="AS117"/>
  <c r="AS116"/>
  <c r="AS110"/>
  <c r="AS109"/>
  <c r="AS103"/>
  <c r="AS102"/>
  <c r="AS96"/>
  <c r="AS95"/>
  <c r="AS89"/>
  <c r="AS88"/>
  <c r="AS82"/>
  <c r="AS81"/>
  <c r="AS75"/>
  <c r="AS74"/>
  <c r="AS68"/>
  <c r="AS67"/>
  <c r="AS61"/>
  <c r="AS60"/>
  <c r="AS54"/>
  <c r="AS53"/>
  <c r="AS46"/>
  <c r="AS39"/>
  <c r="AT19"/>
  <c r="AT22" s="1"/>
  <c r="AU13" l="1"/>
  <c r="AU21" s="1"/>
  <c r="AT25"/>
  <c r="AT120" s="1"/>
  <c r="AT106" l="1"/>
  <c r="AT113"/>
  <c r="AT99"/>
  <c r="AT92"/>
  <c r="AT85"/>
  <c r="AT71"/>
  <c r="AT78"/>
  <c r="AT57"/>
  <c r="AT50"/>
  <c r="AT43"/>
  <c r="AT36"/>
  <c r="AT64"/>
  <c r="AU16"/>
  <c r="AU18" s="1"/>
  <c r="AT29"/>
  <c r="AT121" l="1"/>
  <c r="AT122"/>
  <c r="AT66"/>
  <c r="AT65"/>
  <c r="AT59"/>
  <c r="AT58"/>
  <c r="AT94"/>
  <c r="AT93"/>
  <c r="AT37"/>
  <c r="AT40" s="1"/>
  <c r="AT38"/>
  <c r="AT80"/>
  <c r="AT79"/>
  <c r="AT101"/>
  <c r="AT100"/>
  <c r="AT45"/>
  <c r="AT44"/>
  <c r="AT47" s="1"/>
  <c r="AT73"/>
  <c r="AT72"/>
  <c r="AT115"/>
  <c r="AT114"/>
  <c r="AT52"/>
  <c r="AT51"/>
  <c r="AT87"/>
  <c r="AT86"/>
  <c r="AT108"/>
  <c r="AT107"/>
  <c r="AU19"/>
  <c r="AU22" s="1"/>
  <c r="AT124" l="1"/>
  <c r="AT123"/>
  <c r="AT117"/>
  <c r="AT116"/>
  <c r="AT110"/>
  <c r="AT109"/>
  <c r="AT103"/>
  <c r="AT102"/>
  <c r="AT96"/>
  <c r="AT95"/>
  <c r="AT89"/>
  <c r="AT88"/>
  <c r="AT82"/>
  <c r="AT81"/>
  <c r="AT75"/>
  <c r="AT74"/>
  <c r="AT68"/>
  <c r="AT67"/>
  <c r="AT61"/>
  <c r="AT60"/>
  <c r="AT54"/>
  <c r="AT53"/>
  <c r="AT46"/>
  <c r="AT39"/>
  <c r="AV13"/>
  <c r="AV21" s="1"/>
  <c r="AU25"/>
  <c r="AU120" s="1"/>
  <c r="AU106" l="1"/>
  <c r="AU113"/>
  <c r="AU99"/>
  <c r="AU92"/>
  <c r="AU85"/>
  <c r="AU78"/>
  <c r="AU71"/>
  <c r="AU64"/>
  <c r="AU57"/>
  <c r="AU50"/>
  <c r="AU43"/>
  <c r="AU36"/>
  <c r="AV16"/>
  <c r="AV18" s="1"/>
  <c r="AU29"/>
  <c r="AU122" l="1"/>
  <c r="AU121"/>
  <c r="AU58"/>
  <c r="AU59"/>
  <c r="AU86"/>
  <c r="AU87"/>
  <c r="AU37"/>
  <c r="AU40" s="1"/>
  <c r="AU38"/>
  <c r="AU66"/>
  <c r="AU65"/>
  <c r="AU93"/>
  <c r="AU94"/>
  <c r="AU101"/>
  <c r="AU100"/>
  <c r="AU44"/>
  <c r="AU47" s="1"/>
  <c r="AU45"/>
  <c r="AU72"/>
  <c r="AU73"/>
  <c r="AU52"/>
  <c r="AU51"/>
  <c r="AU79"/>
  <c r="AU80"/>
  <c r="AU115"/>
  <c r="AU114"/>
  <c r="AU108"/>
  <c r="AU107"/>
  <c r="AV19"/>
  <c r="AV22" s="1"/>
  <c r="AU124" l="1"/>
  <c r="AU123"/>
  <c r="AU117"/>
  <c r="AU116"/>
  <c r="AU110"/>
  <c r="AU109"/>
  <c r="AU103"/>
  <c r="AU102"/>
  <c r="AU96"/>
  <c r="AU95"/>
  <c r="AU89"/>
  <c r="AU88"/>
  <c r="AU82"/>
  <c r="AU81"/>
  <c r="AU75"/>
  <c r="AU74"/>
  <c r="AU68"/>
  <c r="AU67"/>
  <c r="AU61"/>
  <c r="AU60"/>
  <c r="AU46"/>
  <c r="AU54"/>
  <c r="AU53"/>
  <c r="AU39"/>
  <c r="AW13"/>
  <c r="AW21" s="1"/>
  <c r="AV25"/>
  <c r="AV120" s="1"/>
  <c r="AV113" l="1"/>
  <c r="AV106"/>
  <c r="AV99"/>
  <c r="AV92"/>
  <c r="AV85"/>
  <c r="AV78"/>
  <c r="AV71"/>
  <c r="AV64"/>
  <c r="AV57"/>
  <c r="AV43"/>
  <c r="AV36"/>
  <c r="AV50"/>
  <c r="AW16"/>
  <c r="AW18" s="1"/>
  <c r="AV29"/>
  <c r="AV122" l="1"/>
  <c r="AV121"/>
  <c r="AV51"/>
  <c r="AV52"/>
  <c r="AV65"/>
  <c r="AV66"/>
  <c r="AV37"/>
  <c r="AV40" s="1"/>
  <c r="AV38"/>
  <c r="AV72"/>
  <c r="AV73"/>
  <c r="AV100"/>
  <c r="AV101"/>
  <c r="AV44"/>
  <c r="AV47" s="1"/>
  <c r="AV45"/>
  <c r="AV107"/>
  <c r="AV108"/>
  <c r="AV80"/>
  <c r="AV79"/>
  <c r="AV59"/>
  <c r="AV58"/>
  <c r="AV87"/>
  <c r="AV86"/>
  <c r="AV114"/>
  <c r="AV115"/>
  <c r="AV94"/>
  <c r="AV93"/>
  <c r="AW19"/>
  <c r="AW22" s="1"/>
  <c r="AV124" l="1"/>
  <c r="AV123"/>
  <c r="AV117"/>
  <c r="AV116"/>
  <c r="AV110"/>
  <c r="AV109"/>
  <c r="AV103"/>
  <c r="AV102"/>
  <c r="AV96"/>
  <c r="AV95"/>
  <c r="AV89"/>
  <c r="AV88"/>
  <c r="AV82"/>
  <c r="AV81"/>
  <c r="AV75"/>
  <c r="AV74"/>
  <c r="AV68"/>
  <c r="AV67"/>
  <c r="AV61"/>
  <c r="AV60"/>
  <c r="AV54"/>
  <c r="AV53"/>
  <c r="AV46"/>
  <c r="AV39"/>
  <c r="AX13"/>
  <c r="AX21" s="1"/>
  <c r="AW25"/>
  <c r="AW120" s="1"/>
  <c r="AW113" l="1"/>
  <c r="AW106"/>
  <c r="AW78"/>
  <c r="AW71"/>
  <c r="AW99"/>
  <c r="AW64"/>
  <c r="AW57"/>
  <c r="AW92"/>
  <c r="AW85"/>
  <c r="AW50"/>
  <c r="AW43"/>
  <c r="AW36"/>
  <c r="AX16"/>
  <c r="AX18" s="1"/>
  <c r="AW29"/>
  <c r="AW121" l="1"/>
  <c r="AW122"/>
  <c r="AW37"/>
  <c r="AW40" s="1"/>
  <c r="AW38"/>
  <c r="AW94"/>
  <c r="AW93"/>
  <c r="AW73"/>
  <c r="AW72"/>
  <c r="AW45"/>
  <c r="AW44"/>
  <c r="AW47" s="1"/>
  <c r="AW59"/>
  <c r="AW58"/>
  <c r="AW80"/>
  <c r="AW79"/>
  <c r="AW51"/>
  <c r="AW52"/>
  <c r="AW65"/>
  <c r="AW66"/>
  <c r="AW108"/>
  <c r="AW107"/>
  <c r="AW87"/>
  <c r="AW86"/>
  <c r="AW101"/>
  <c r="AW100"/>
  <c r="AW115"/>
  <c r="AW114"/>
  <c r="AX19"/>
  <c r="AX22" s="1"/>
  <c r="AW124" l="1"/>
  <c r="AW123"/>
  <c r="AW117"/>
  <c r="AW116"/>
  <c r="AW110"/>
  <c r="AW109"/>
  <c r="AW103"/>
  <c r="AW102"/>
  <c r="AW96"/>
  <c r="AW95"/>
  <c r="AW89"/>
  <c r="AW88"/>
  <c r="AW82"/>
  <c r="AW81"/>
  <c r="AW75"/>
  <c r="AW74"/>
  <c r="AW68"/>
  <c r="AW67"/>
  <c r="AW61"/>
  <c r="AW60"/>
  <c r="AW54"/>
  <c r="AW53"/>
  <c r="AW46"/>
  <c r="AW39"/>
  <c r="AY13"/>
  <c r="AY21" s="1"/>
  <c r="AX25"/>
  <c r="AX120" s="1"/>
  <c r="AX106" l="1"/>
  <c r="AX113"/>
  <c r="AX99"/>
  <c r="AX92"/>
  <c r="AX85"/>
  <c r="AX78"/>
  <c r="AX71"/>
  <c r="AX64"/>
  <c r="AX50"/>
  <c r="AX43"/>
  <c r="AX36"/>
  <c r="AX57"/>
  <c r="AY16"/>
  <c r="AY18" s="1"/>
  <c r="AX29"/>
  <c r="AX122" l="1"/>
  <c r="AX121"/>
  <c r="AX87"/>
  <c r="AX86"/>
  <c r="AX59"/>
  <c r="AX58"/>
  <c r="AX94"/>
  <c r="AX93"/>
  <c r="AX37"/>
  <c r="AX40" s="1"/>
  <c r="AX38"/>
  <c r="AX73"/>
  <c r="AX72"/>
  <c r="AX101"/>
  <c r="AX100"/>
  <c r="AX52"/>
  <c r="AX51"/>
  <c r="AX108"/>
  <c r="AX107"/>
  <c r="AX66"/>
  <c r="AX65"/>
  <c r="AX45"/>
  <c r="AX44"/>
  <c r="AX47" s="1"/>
  <c r="AX80"/>
  <c r="AX79"/>
  <c r="AX115"/>
  <c r="AX114"/>
  <c r="AY19"/>
  <c r="AY22" s="1"/>
  <c r="AX123" l="1"/>
  <c r="AX124"/>
  <c r="AX117"/>
  <c r="AX116"/>
  <c r="AX110"/>
  <c r="AX109"/>
  <c r="AX103"/>
  <c r="AX102"/>
  <c r="AX96"/>
  <c r="AX95"/>
  <c r="AX89"/>
  <c r="AX88"/>
  <c r="AX82"/>
  <c r="AX81"/>
  <c r="AX75"/>
  <c r="AX74"/>
  <c r="AX68"/>
  <c r="AX67"/>
  <c r="AX61"/>
  <c r="AX60"/>
  <c r="AX54"/>
  <c r="AX53"/>
  <c r="AX46"/>
  <c r="AX39"/>
  <c r="AZ13"/>
  <c r="AZ21" s="1"/>
  <c r="AY25"/>
  <c r="AY120" s="1"/>
  <c r="AY106" l="1"/>
  <c r="AY113"/>
  <c r="AY99"/>
  <c r="AY92"/>
  <c r="AY85"/>
  <c r="AY78"/>
  <c r="AY71"/>
  <c r="AY64"/>
  <c r="AY57"/>
  <c r="AY50"/>
  <c r="AY43"/>
  <c r="AY36"/>
  <c r="AZ16"/>
  <c r="AZ18" s="1"/>
  <c r="AY29"/>
  <c r="AY122" l="1"/>
  <c r="AY121"/>
  <c r="AY58"/>
  <c r="AY59"/>
  <c r="AY37"/>
  <c r="AY40" s="1"/>
  <c r="AY38"/>
  <c r="AY66"/>
  <c r="AY65"/>
  <c r="AY94"/>
  <c r="AY93"/>
  <c r="AY44"/>
  <c r="AY47" s="1"/>
  <c r="AY45"/>
  <c r="AY73"/>
  <c r="AY72"/>
  <c r="AY101"/>
  <c r="AY100"/>
  <c r="AY52"/>
  <c r="AY51"/>
  <c r="AY80"/>
  <c r="AY79"/>
  <c r="AY115"/>
  <c r="AY114"/>
  <c r="AY87"/>
  <c r="AY86"/>
  <c r="AY108"/>
  <c r="AY107"/>
  <c r="AZ19"/>
  <c r="AZ22" s="1"/>
  <c r="AY124" l="1"/>
  <c r="AY123"/>
  <c r="AY117"/>
  <c r="AY116"/>
  <c r="AY110"/>
  <c r="AY109"/>
  <c r="AY103"/>
  <c r="AY102"/>
  <c r="AY96"/>
  <c r="AY95"/>
  <c r="AY89"/>
  <c r="AY88"/>
  <c r="AY82"/>
  <c r="AY81"/>
  <c r="AY75"/>
  <c r="AY74"/>
  <c r="AY68"/>
  <c r="AY67"/>
  <c r="AY61"/>
  <c r="AY60"/>
  <c r="AY54"/>
  <c r="AY53"/>
  <c r="AY46"/>
  <c r="AY39"/>
  <c r="BA13"/>
  <c r="BA21" s="1"/>
  <c r="AZ25"/>
  <c r="AZ120" s="1"/>
  <c r="AZ113" l="1"/>
  <c r="AZ106"/>
  <c r="AZ99"/>
  <c r="AZ92"/>
  <c r="AZ78"/>
  <c r="AZ71"/>
  <c r="AZ85"/>
  <c r="AZ64"/>
  <c r="AZ57"/>
  <c r="AZ50"/>
  <c r="AZ36"/>
  <c r="AZ43"/>
  <c r="BA16"/>
  <c r="BA18" s="1"/>
  <c r="AZ29"/>
  <c r="AZ122" l="1"/>
  <c r="AZ121"/>
  <c r="AZ58"/>
  <c r="AZ59"/>
  <c r="AZ79"/>
  <c r="AZ80"/>
  <c r="AZ115"/>
  <c r="AZ114"/>
  <c r="AZ44"/>
  <c r="AZ47" s="1"/>
  <c r="AZ45"/>
  <c r="AZ66"/>
  <c r="AZ65"/>
  <c r="AZ93"/>
  <c r="AZ94"/>
  <c r="AZ37"/>
  <c r="AZ40" s="1"/>
  <c r="AZ38"/>
  <c r="AZ86"/>
  <c r="AZ87"/>
  <c r="AZ101"/>
  <c r="AZ100"/>
  <c r="AZ52"/>
  <c r="AZ51"/>
  <c r="AZ72"/>
  <c r="AZ73"/>
  <c r="AZ108"/>
  <c r="AZ107"/>
  <c r="BA19"/>
  <c r="BA22" s="1"/>
  <c r="AZ124" l="1"/>
  <c r="AZ123"/>
  <c r="AZ117"/>
  <c r="AZ116"/>
  <c r="AZ110"/>
  <c r="AZ109"/>
  <c r="AZ103"/>
  <c r="AZ102"/>
  <c r="AZ96"/>
  <c r="AZ95"/>
  <c r="AZ89"/>
  <c r="AZ88"/>
  <c r="AZ82"/>
  <c r="AZ81"/>
  <c r="AZ75"/>
  <c r="AZ74"/>
  <c r="AZ68"/>
  <c r="AZ67"/>
  <c r="AZ61"/>
  <c r="AZ60"/>
  <c r="AZ54"/>
  <c r="AZ53"/>
  <c r="AZ46"/>
  <c r="AZ39"/>
  <c r="BB13"/>
  <c r="BB21" s="1"/>
  <c r="BA25"/>
  <c r="BA120" s="1"/>
  <c r="BA113" l="1"/>
  <c r="BA106"/>
  <c r="BA99"/>
  <c r="BA78"/>
  <c r="BA71"/>
  <c r="BA85"/>
  <c r="BA92"/>
  <c r="BA64"/>
  <c r="BA57"/>
  <c r="BA50"/>
  <c r="BA43"/>
  <c r="BA36"/>
  <c r="BB16"/>
  <c r="BB18" s="1"/>
  <c r="BA29"/>
  <c r="BA121" l="1"/>
  <c r="BA122"/>
  <c r="BA51"/>
  <c r="BA52"/>
  <c r="BA107"/>
  <c r="BA108"/>
  <c r="BA59"/>
  <c r="BA58"/>
  <c r="BA114"/>
  <c r="BA115"/>
  <c r="BA37"/>
  <c r="BA40" s="1"/>
  <c r="BA38"/>
  <c r="BA65"/>
  <c r="BA66"/>
  <c r="BA80"/>
  <c r="BA79"/>
  <c r="BA87"/>
  <c r="BA86"/>
  <c r="BA72"/>
  <c r="BA73"/>
  <c r="BA45"/>
  <c r="BA44"/>
  <c r="BA47" s="1"/>
  <c r="BA94"/>
  <c r="BA93"/>
  <c r="BA100"/>
  <c r="BA101"/>
  <c r="BB19"/>
  <c r="BB22" s="1"/>
  <c r="BA124" l="1"/>
  <c r="BA123"/>
  <c r="BA117"/>
  <c r="BA116"/>
  <c r="BA110"/>
  <c r="BA109"/>
  <c r="BA103"/>
  <c r="BA102"/>
  <c r="BA96"/>
  <c r="BA95"/>
  <c r="BA89"/>
  <c r="BA88"/>
  <c r="BA82"/>
  <c r="BA81"/>
  <c r="BA75"/>
  <c r="BA74"/>
  <c r="BA68"/>
  <c r="BA67"/>
  <c r="BA61"/>
  <c r="BA60"/>
  <c r="BA54"/>
  <c r="BA53"/>
  <c r="BA46"/>
  <c r="BA39"/>
  <c r="BC13"/>
  <c r="BC21" s="1"/>
  <c r="BB25"/>
  <c r="BB120" s="1"/>
  <c r="BB113" l="1"/>
  <c r="BB106"/>
  <c r="BB99"/>
  <c r="BB92"/>
  <c r="BB85"/>
  <c r="BB78"/>
  <c r="BB71"/>
  <c r="BB64"/>
  <c r="BB50"/>
  <c r="BB43"/>
  <c r="BB36"/>
  <c r="BB57"/>
  <c r="BC16"/>
  <c r="BC18" s="1"/>
  <c r="BB29"/>
  <c r="BB121" l="1"/>
  <c r="BB122"/>
  <c r="BB59"/>
  <c r="BB58"/>
  <c r="BB66"/>
  <c r="BB65"/>
  <c r="BB94"/>
  <c r="BB93"/>
  <c r="BB73"/>
  <c r="BB72"/>
  <c r="BB101"/>
  <c r="BB100"/>
  <c r="BB37"/>
  <c r="BB40" s="1"/>
  <c r="BB38"/>
  <c r="BB45"/>
  <c r="BB44"/>
  <c r="BB47" s="1"/>
  <c r="BB80"/>
  <c r="BB79"/>
  <c r="BB108"/>
  <c r="BB107"/>
  <c r="BB52"/>
  <c r="BB51"/>
  <c r="BB87"/>
  <c r="BB86"/>
  <c r="BB115"/>
  <c r="BB114"/>
  <c r="BC19"/>
  <c r="BC22" s="1"/>
  <c r="BB124" l="1"/>
  <c r="BB123"/>
  <c r="BB117"/>
  <c r="BB116"/>
  <c r="BB110"/>
  <c r="BB109"/>
  <c r="BB103"/>
  <c r="BB102"/>
  <c r="BB96"/>
  <c r="BB95"/>
  <c r="BB89"/>
  <c r="BB88"/>
  <c r="BB82"/>
  <c r="BB81"/>
  <c r="BB75"/>
  <c r="BB74"/>
  <c r="BB68"/>
  <c r="BB67"/>
  <c r="BB61"/>
  <c r="BB60"/>
  <c r="BB46"/>
  <c r="BB54"/>
  <c r="BB53"/>
  <c r="BB39"/>
  <c r="BD13"/>
  <c r="BD21" s="1"/>
  <c r="BC25"/>
  <c r="BC120" s="1"/>
  <c r="BC106" l="1"/>
  <c r="BC113"/>
  <c r="BC99"/>
  <c r="BC92"/>
  <c r="BC85"/>
  <c r="BC78"/>
  <c r="BC71"/>
  <c r="BC64"/>
  <c r="BC57"/>
  <c r="BC50"/>
  <c r="BC43"/>
  <c r="BC36"/>
  <c r="BD16"/>
  <c r="BC29"/>
  <c r="BC121" l="1"/>
  <c r="BC122"/>
  <c r="BD18"/>
  <c r="BD19" s="1"/>
  <c r="BD22" s="1"/>
  <c r="BC45"/>
  <c r="BC44"/>
  <c r="BC47" s="1"/>
  <c r="BC72"/>
  <c r="BC73"/>
  <c r="BC101"/>
  <c r="BC100"/>
  <c r="BC52"/>
  <c r="BC51"/>
  <c r="BC115"/>
  <c r="BC114"/>
  <c r="BC80"/>
  <c r="BC79"/>
  <c r="BC59"/>
  <c r="BC58"/>
  <c r="BC86"/>
  <c r="BC87"/>
  <c r="BC108"/>
  <c r="BC107"/>
  <c r="BC38"/>
  <c r="BC37"/>
  <c r="BC40" s="1"/>
  <c r="BC65"/>
  <c r="BC66"/>
  <c r="BC93"/>
  <c r="BC94"/>
  <c r="BC124" l="1"/>
  <c r="BC123"/>
  <c r="BC117"/>
  <c r="BC116"/>
  <c r="BC110"/>
  <c r="BC109"/>
  <c r="BC103"/>
  <c r="BC102"/>
  <c r="BC96"/>
  <c r="BC95"/>
  <c r="BC89"/>
  <c r="BC88"/>
  <c r="BC82"/>
  <c r="BC81"/>
  <c r="BC75"/>
  <c r="BC74"/>
  <c r="BC68"/>
  <c r="BC67"/>
  <c r="BC61"/>
  <c r="BC60"/>
  <c r="BC46"/>
  <c r="BC54"/>
  <c r="BC53"/>
  <c r="BC39"/>
  <c r="BE13"/>
  <c r="BE21" s="1"/>
  <c r="BD25"/>
  <c r="BD120" s="1"/>
  <c r="BD113" l="1"/>
  <c r="BD106"/>
  <c r="BD99"/>
  <c r="BD92"/>
  <c r="BD85"/>
  <c r="BD78"/>
  <c r="BD71"/>
  <c r="BD64"/>
  <c r="BD57"/>
  <c r="BD50"/>
  <c r="BD43"/>
  <c r="BD36"/>
  <c r="BE16"/>
  <c r="BE18" s="1"/>
  <c r="BD29"/>
  <c r="BD122" l="1"/>
  <c r="BD121"/>
  <c r="BD66"/>
  <c r="BD65"/>
  <c r="BD94"/>
  <c r="BD93"/>
  <c r="BD73"/>
  <c r="BD72"/>
  <c r="BD100"/>
  <c r="BD101"/>
  <c r="BD44"/>
  <c r="BD47" s="1"/>
  <c r="BD45"/>
  <c r="BD52"/>
  <c r="BD51"/>
  <c r="BD80"/>
  <c r="BD79"/>
  <c r="BD107"/>
  <c r="BD108"/>
  <c r="BD37"/>
  <c r="BD40" s="1"/>
  <c r="BD38"/>
  <c r="BD58"/>
  <c r="BD59"/>
  <c r="BD87"/>
  <c r="BD86"/>
  <c r="BD114"/>
  <c r="BD115"/>
  <c r="BE19"/>
  <c r="BE22" s="1"/>
  <c r="BD124" l="1"/>
  <c r="BD123"/>
  <c r="BD117"/>
  <c r="BD116"/>
  <c r="BD110"/>
  <c r="BD109"/>
  <c r="BD103"/>
  <c r="BD102"/>
  <c r="BD96"/>
  <c r="BD95"/>
  <c r="BD89"/>
  <c r="BD88"/>
  <c r="BD82"/>
  <c r="BD81"/>
  <c r="BD75"/>
  <c r="BD74"/>
  <c r="BD68"/>
  <c r="BD67"/>
  <c r="BD61"/>
  <c r="BD60"/>
  <c r="BD54"/>
  <c r="BD53"/>
  <c r="BD46"/>
  <c r="BD39"/>
  <c r="BF13"/>
  <c r="BF21" s="1"/>
  <c r="BE25"/>
  <c r="BE120" s="1"/>
  <c r="BE113" l="1"/>
  <c r="BE106"/>
  <c r="BE78"/>
  <c r="BE71"/>
  <c r="BE92"/>
  <c r="BE64"/>
  <c r="BE57"/>
  <c r="BE85"/>
  <c r="BE99"/>
  <c r="BE50"/>
  <c r="BE43"/>
  <c r="BE36"/>
  <c r="BF16"/>
  <c r="BF18" s="1"/>
  <c r="BE29"/>
  <c r="BE122" l="1"/>
  <c r="BE121"/>
  <c r="BE37"/>
  <c r="BE40" s="1"/>
  <c r="BE38"/>
  <c r="BE87"/>
  <c r="BE86"/>
  <c r="BE73"/>
  <c r="BE72"/>
  <c r="BE58"/>
  <c r="BE59"/>
  <c r="BE79"/>
  <c r="BE80"/>
  <c r="BE52"/>
  <c r="BE51"/>
  <c r="BE66"/>
  <c r="BE65"/>
  <c r="BE108"/>
  <c r="BE107"/>
  <c r="BE44"/>
  <c r="BE47" s="1"/>
  <c r="BE45"/>
  <c r="BE101"/>
  <c r="BE100"/>
  <c r="BE94"/>
  <c r="BE93"/>
  <c r="BE115"/>
  <c r="BE114"/>
  <c r="BF19"/>
  <c r="BF22" s="1"/>
  <c r="BE124" l="1"/>
  <c r="BE123"/>
  <c r="BE117"/>
  <c r="BE116"/>
  <c r="BE110"/>
  <c r="BE109"/>
  <c r="BE103"/>
  <c r="BE102"/>
  <c r="BE96"/>
  <c r="BE95"/>
  <c r="BE89"/>
  <c r="BE88"/>
  <c r="BE82"/>
  <c r="BE81"/>
  <c r="BE75"/>
  <c r="BE74"/>
  <c r="BE68"/>
  <c r="BE67"/>
  <c r="BE61"/>
  <c r="BE60"/>
  <c r="BE54"/>
  <c r="BE53"/>
  <c r="BE46"/>
  <c r="BE39"/>
  <c r="BG13"/>
  <c r="BG21" s="1"/>
  <c r="BF25"/>
  <c r="BF120" s="1"/>
  <c r="BF106" l="1"/>
  <c r="BF113"/>
  <c r="BF99"/>
  <c r="BF92"/>
  <c r="BF85"/>
  <c r="BF71"/>
  <c r="BF78"/>
  <c r="BF57"/>
  <c r="BF50"/>
  <c r="BF43"/>
  <c r="BF36"/>
  <c r="BF64"/>
  <c r="BG16"/>
  <c r="BG18" s="1"/>
  <c r="BF29"/>
  <c r="BF121" l="1"/>
  <c r="BF122"/>
  <c r="BF59"/>
  <c r="BF58"/>
  <c r="BF94"/>
  <c r="BF93"/>
  <c r="BF80"/>
  <c r="BF79"/>
  <c r="BF101"/>
  <c r="BF100"/>
  <c r="BF37"/>
  <c r="BF40" s="1"/>
  <c r="BF38"/>
  <c r="BF45"/>
  <c r="BF44"/>
  <c r="BF47" s="1"/>
  <c r="BF73"/>
  <c r="BF72"/>
  <c r="BF115"/>
  <c r="BF114"/>
  <c r="BF66"/>
  <c r="BF65"/>
  <c r="BF52"/>
  <c r="BF51"/>
  <c r="BF87"/>
  <c r="BF86"/>
  <c r="BF108"/>
  <c r="BF107"/>
  <c r="BG19"/>
  <c r="BG22" s="1"/>
  <c r="BF123" l="1"/>
  <c r="BF124"/>
  <c r="BF117"/>
  <c r="BF116"/>
  <c r="BF110"/>
  <c r="BF109"/>
  <c r="BF103"/>
  <c r="BF102"/>
  <c r="BF96"/>
  <c r="BF95"/>
  <c r="BF89"/>
  <c r="BF88"/>
  <c r="BF82"/>
  <c r="BF81"/>
  <c r="BF75"/>
  <c r="BF74"/>
  <c r="BF68"/>
  <c r="BF67"/>
  <c r="BF61"/>
  <c r="BF60"/>
  <c r="BF46"/>
  <c r="BF54"/>
  <c r="BF53"/>
  <c r="BF39"/>
  <c r="BG25"/>
  <c r="BG120" s="1"/>
  <c r="BG113" l="1"/>
  <c r="BG106"/>
  <c r="BG99"/>
  <c r="BG92"/>
  <c r="BG85"/>
  <c r="BG78"/>
  <c r="BG71"/>
  <c r="BG64"/>
  <c r="BG57"/>
  <c r="BG50"/>
  <c r="BG43"/>
  <c r="BG36"/>
  <c r="BG29"/>
  <c r="BH13"/>
  <c r="BH21" s="1"/>
  <c r="BG122" l="1"/>
  <c r="BG121"/>
  <c r="BG66"/>
  <c r="BG65"/>
  <c r="BG45"/>
  <c r="BG44"/>
  <c r="BG47" s="1"/>
  <c r="BG73"/>
  <c r="BG72"/>
  <c r="BG101"/>
  <c r="BG100"/>
  <c r="BG108"/>
  <c r="BG107"/>
  <c r="BG51"/>
  <c r="BG52"/>
  <c r="BG79"/>
  <c r="BG80"/>
  <c r="BG59"/>
  <c r="BG58"/>
  <c r="BG87"/>
  <c r="BG86"/>
  <c r="BG115"/>
  <c r="BG114"/>
  <c r="BG37"/>
  <c r="BG40" s="1"/>
  <c r="BG38"/>
  <c r="BG94"/>
  <c r="BG93"/>
  <c r="BH16"/>
  <c r="BH18" s="1"/>
  <c r="BG124" l="1"/>
  <c r="BG123"/>
  <c r="BG117"/>
  <c r="BG116"/>
  <c r="BG110"/>
  <c r="BG109"/>
  <c r="BG103"/>
  <c r="BG102"/>
  <c r="BG96"/>
  <c r="BG95"/>
  <c r="BG89"/>
  <c r="BG88"/>
  <c r="BG82"/>
  <c r="BG81"/>
  <c r="BG75"/>
  <c r="BG74"/>
  <c r="BG68"/>
  <c r="BG67"/>
  <c r="BG61"/>
  <c r="BG60"/>
  <c r="BG54"/>
  <c r="BG53"/>
  <c r="BG46"/>
  <c r="BG39"/>
  <c r="BH19"/>
  <c r="BH22" s="1"/>
  <c r="BI13" l="1"/>
  <c r="BI21" s="1"/>
  <c r="BH25"/>
  <c r="BH120" s="1"/>
  <c r="BH113" l="1"/>
  <c r="BH106"/>
  <c r="BH99"/>
  <c r="BH92"/>
  <c r="BH85"/>
  <c r="BH78"/>
  <c r="BH71"/>
  <c r="BH64"/>
  <c r="BH57"/>
  <c r="BH43"/>
  <c r="BH36"/>
  <c r="BH50"/>
  <c r="BI16"/>
  <c r="BI18" s="1"/>
  <c r="BH29"/>
  <c r="BH122" l="1"/>
  <c r="BH121"/>
  <c r="BH51"/>
  <c r="BH52"/>
  <c r="BH66"/>
  <c r="BH65"/>
  <c r="BH93"/>
  <c r="BH94"/>
  <c r="BH101"/>
  <c r="BH100"/>
  <c r="BH37"/>
  <c r="BH40" s="1"/>
  <c r="BH38"/>
  <c r="BH73"/>
  <c r="BH72"/>
  <c r="BH45"/>
  <c r="BH44"/>
  <c r="BH47" s="1"/>
  <c r="BH80"/>
  <c r="BH79"/>
  <c r="BH108"/>
  <c r="BH107"/>
  <c r="BH59"/>
  <c r="BH58"/>
  <c r="BH86"/>
  <c r="BH87"/>
  <c r="BH115"/>
  <c r="BH114"/>
  <c r="BI19"/>
  <c r="BI22" s="1"/>
  <c r="BH124" l="1"/>
  <c r="BH123"/>
  <c r="BH117"/>
  <c r="BH116"/>
  <c r="BH110"/>
  <c r="BH109"/>
  <c r="BH103"/>
  <c r="BH102"/>
  <c r="BH96"/>
  <c r="BH95"/>
  <c r="BH89"/>
  <c r="BH88"/>
  <c r="BH82"/>
  <c r="BH81"/>
  <c r="BH75"/>
  <c r="BH74"/>
  <c r="BH68"/>
  <c r="BH67"/>
  <c r="BH61"/>
  <c r="BH60"/>
  <c r="BH54"/>
  <c r="BH53"/>
  <c r="BH46"/>
  <c r="BH39"/>
  <c r="BJ13"/>
  <c r="BJ21" s="1"/>
  <c r="BI25"/>
  <c r="BI120" s="1"/>
  <c r="BI113" l="1"/>
  <c r="BI106"/>
  <c r="BI92"/>
  <c r="BI78"/>
  <c r="BI71"/>
  <c r="BI99"/>
  <c r="BI85"/>
  <c r="BI64"/>
  <c r="BI57"/>
  <c r="BI50"/>
  <c r="BI43"/>
  <c r="BI36"/>
  <c r="BJ16"/>
  <c r="BJ18" s="1"/>
  <c r="BI29"/>
  <c r="BI122" l="1"/>
  <c r="BI121"/>
  <c r="BI66"/>
  <c r="BI65"/>
  <c r="BI80"/>
  <c r="BI79"/>
  <c r="BI87"/>
  <c r="BI86"/>
  <c r="BI94"/>
  <c r="BI93"/>
  <c r="BI44"/>
  <c r="BI47" s="1"/>
  <c r="BI45"/>
  <c r="BI52"/>
  <c r="BI51"/>
  <c r="BI100"/>
  <c r="BI101"/>
  <c r="BI107"/>
  <c r="BI108"/>
  <c r="BI37"/>
  <c r="BI40" s="1"/>
  <c r="BI38"/>
  <c r="BI58"/>
  <c r="BI59"/>
  <c r="BI73"/>
  <c r="BI72"/>
  <c r="BI114"/>
  <c r="BI115"/>
  <c r="BJ19"/>
  <c r="BJ22" s="1"/>
  <c r="BI124" l="1"/>
  <c r="BI123"/>
  <c r="BI117"/>
  <c r="BI116"/>
  <c r="BI110"/>
  <c r="BI109"/>
  <c r="BI103"/>
  <c r="BI102"/>
  <c r="BI96"/>
  <c r="BI95"/>
  <c r="BI89"/>
  <c r="BI88"/>
  <c r="BI82"/>
  <c r="BI81"/>
  <c r="BI75"/>
  <c r="BI74"/>
  <c r="BI68"/>
  <c r="BI67"/>
  <c r="BI61"/>
  <c r="BI60"/>
  <c r="BI54"/>
  <c r="BI53"/>
  <c r="BI46"/>
  <c r="BI39"/>
  <c r="BK13"/>
  <c r="BK21" s="1"/>
  <c r="BJ25"/>
  <c r="BJ120" s="1"/>
  <c r="BJ106" l="1"/>
  <c r="BJ113"/>
  <c r="BJ99"/>
  <c r="BJ92"/>
  <c r="BJ85"/>
  <c r="BJ71"/>
  <c r="BJ78"/>
  <c r="BJ57"/>
  <c r="BJ50"/>
  <c r="BJ43"/>
  <c r="BJ36"/>
  <c r="BJ64"/>
  <c r="BK16"/>
  <c r="BK18" s="1"/>
  <c r="BJ29"/>
  <c r="BJ121" l="1"/>
  <c r="BJ122"/>
  <c r="BJ59"/>
  <c r="BJ58"/>
  <c r="BJ94"/>
  <c r="BJ93"/>
  <c r="BJ80"/>
  <c r="BJ79"/>
  <c r="BJ101"/>
  <c r="BJ100"/>
  <c r="BJ37"/>
  <c r="BJ40" s="1"/>
  <c r="BJ38"/>
  <c r="BJ45"/>
  <c r="BJ44"/>
  <c r="BJ47" s="1"/>
  <c r="BJ73"/>
  <c r="BJ72"/>
  <c r="BJ115"/>
  <c r="BJ114"/>
  <c r="BJ66"/>
  <c r="BJ65"/>
  <c r="BJ52"/>
  <c r="BJ51"/>
  <c r="BJ87"/>
  <c r="BJ86"/>
  <c r="BJ108"/>
  <c r="BJ107"/>
  <c r="BK19"/>
  <c r="BK22" s="1"/>
  <c r="BJ124" l="1"/>
  <c r="BJ123"/>
  <c r="BJ117"/>
  <c r="BJ116"/>
  <c r="BJ110"/>
  <c r="BJ109"/>
  <c r="BJ103"/>
  <c r="BJ102"/>
  <c r="BJ96"/>
  <c r="BJ95"/>
  <c r="BJ89"/>
  <c r="BJ88"/>
  <c r="BJ82"/>
  <c r="BJ81"/>
  <c r="BJ75"/>
  <c r="BJ74"/>
  <c r="BJ68"/>
  <c r="BJ67"/>
  <c r="BJ61"/>
  <c r="BJ60"/>
  <c r="BJ54"/>
  <c r="BJ53"/>
  <c r="BJ46"/>
  <c r="BJ39"/>
  <c r="BL13"/>
  <c r="BL21" s="1"/>
  <c r="BK25"/>
  <c r="BK120" s="1"/>
  <c r="BK106" l="1"/>
  <c r="BK113"/>
  <c r="BK99"/>
  <c r="BK92"/>
  <c r="BK85"/>
  <c r="BK78"/>
  <c r="BK71"/>
  <c r="BK64"/>
  <c r="BK57"/>
  <c r="BK50"/>
  <c r="BK43"/>
  <c r="BK36"/>
  <c r="BL16"/>
  <c r="BK29"/>
  <c r="BK122" l="1"/>
  <c r="BK121"/>
  <c r="BL18"/>
  <c r="BL19" s="1"/>
  <c r="BL22" s="1"/>
  <c r="BK37"/>
  <c r="BK40" s="1"/>
  <c r="BK38"/>
  <c r="BK66"/>
  <c r="BK65"/>
  <c r="BK93"/>
  <c r="BK94"/>
  <c r="BK44"/>
  <c r="BK47" s="1"/>
  <c r="BK45"/>
  <c r="BK73"/>
  <c r="BK72"/>
  <c r="BK101"/>
  <c r="BK100"/>
  <c r="BK52"/>
  <c r="BK51"/>
  <c r="BK79"/>
  <c r="BK80"/>
  <c r="BK115"/>
  <c r="BK114"/>
  <c r="BK58"/>
  <c r="BK59"/>
  <c r="BK87"/>
  <c r="BK86"/>
  <c r="BK108"/>
  <c r="BK107"/>
  <c r="BK124" l="1"/>
  <c r="BK123"/>
  <c r="BK117"/>
  <c r="BK116"/>
  <c r="BK110"/>
  <c r="BK109"/>
  <c r="BK103"/>
  <c r="BK102"/>
  <c r="BK96"/>
  <c r="BK95"/>
  <c r="BK89"/>
  <c r="BK88"/>
  <c r="BK82"/>
  <c r="BK81"/>
  <c r="BK75"/>
  <c r="BK74"/>
  <c r="BK68"/>
  <c r="BK67"/>
  <c r="BK61"/>
  <c r="BK60"/>
  <c r="BK46"/>
  <c r="BK54"/>
  <c r="BK53"/>
  <c r="BK39"/>
  <c r="BM13"/>
  <c r="BM21" s="1"/>
  <c r="BL25"/>
  <c r="BL120" s="1"/>
  <c r="BL113" l="1"/>
  <c r="BL106"/>
  <c r="BL99"/>
  <c r="BL92"/>
  <c r="BL85"/>
  <c r="BL78"/>
  <c r="BL71"/>
  <c r="BL64"/>
  <c r="BL57"/>
  <c r="BL50"/>
  <c r="BL36"/>
  <c r="BL43"/>
  <c r="BM16"/>
  <c r="BL29"/>
  <c r="BL121" l="1"/>
  <c r="BL122"/>
  <c r="BM18"/>
  <c r="BM19" s="1"/>
  <c r="BM22" s="1"/>
  <c r="BL66"/>
  <c r="BL65"/>
  <c r="BL94"/>
  <c r="BL93"/>
  <c r="BL73"/>
  <c r="BL72"/>
  <c r="BL100"/>
  <c r="BL101"/>
  <c r="BL45"/>
  <c r="BL44"/>
  <c r="BL47" s="1"/>
  <c r="BL51"/>
  <c r="BL52"/>
  <c r="BL80"/>
  <c r="BL79"/>
  <c r="BL107"/>
  <c r="BL108"/>
  <c r="BL37"/>
  <c r="BL40" s="1"/>
  <c r="BL38"/>
  <c r="BL59"/>
  <c r="BL58"/>
  <c r="BL87"/>
  <c r="BL86"/>
  <c r="BL114"/>
  <c r="BL115"/>
  <c r="BL124" l="1"/>
  <c r="BL123"/>
  <c r="BL117"/>
  <c r="BL116"/>
  <c r="BL110"/>
  <c r="BL109"/>
  <c r="BL103"/>
  <c r="BL102"/>
  <c r="BL96"/>
  <c r="BL95"/>
  <c r="BL89"/>
  <c r="BL88"/>
  <c r="BL82"/>
  <c r="BL81"/>
  <c r="BL75"/>
  <c r="BL74"/>
  <c r="BL68"/>
  <c r="BL67"/>
  <c r="BL61"/>
  <c r="BL60"/>
  <c r="BL54"/>
  <c r="BL53"/>
  <c r="BL46"/>
  <c r="BL39"/>
  <c r="BN13"/>
  <c r="BN21" s="1"/>
  <c r="BM25"/>
  <c r="BM120" s="1"/>
  <c r="BM113" l="1"/>
  <c r="BM106"/>
  <c r="BM78"/>
  <c r="BM71"/>
  <c r="BM99"/>
  <c r="BM85"/>
  <c r="BM64"/>
  <c r="BM57"/>
  <c r="BM92"/>
  <c r="BM50"/>
  <c r="BM43"/>
  <c r="BM36"/>
  <c r="BN16"/>
  <c r="BN18" s="1"/>
  <c r="BM29"/>
  <c r="BM121" l="1"/>
  <c r="BM122"/>
  <c r="BM37"/>
  <c r="BM38"/>
  <c r="BM45"/>
  <c r="BM44"/>
  <c r="BM47" s="1"/>
  <c r="BM66"/>
  <c r="BM65"/>
  <c r="BM80"/>
  <c r="BM79"/>
  <c r="BM51"/>
  <c r="BM52"/>
  <c r="BM108"/>
  <c r="BM107"/>
  <c r="BM87"/>
  <c r="BM86"/>
  <c r="BM94"/>
  <c r="BM93"/>
  <c r="BM101"/>
  <c r="BM100"/>
  <c r="BM115"/>
  <c r="BM114"/>
  <c r="BM59"/>
  <c r="BM58"/>
  <c r="BM72"/>
  <c r="BM73"/>
  <c r="BM40"/>
  <c r="BN19"/>
  <c r="BN22" s="1"/>
  <c r="BM124" l="1"/>
  <c r="BM123"/>
  <c r="BM117"/>
  <c r="BM116"/>
  <c r="BM110"/>
  <c r="BM109"/>
  <c r="BM103"/>
  <c r="BM102"/>
  <c r="BM96"/>
  <c r="BM95"/>
  <c r="BM89"/>
  <c r="BM88"/>
  <c r="BM82"/>
  <c r="BM81"/>
  <c r="BM75"/>
  <c r="BM74"/>
  <c r="BM68"/>
  <c r="BM67"/>
  <c r="BM61"/>
  <c r="BM60"/>
  <c r="BM46"/>
  <c r="BM54"/>
  <c r="BM53"/>
  <c r="BM39"/>
  <c r="BN25"/>
  <c r="BN120" s="1"/>
  <c r="BN113" l="1"/>
  <c r="BN106"/>
  <c r="BN99"/>
  <c r="BN92"/>
  <c r="BN85"/>
  <c r="BN78"/>
  <c r="BN71"/>
  <c r="BN64"/>
  <c r="BN50"/>
  <c r="BN43"/>
  <c r="BN36"/>
  <c r="BN57"/>
  <c r="BN29"/>
  <c r="BN122" l="1"/>
  <c r="BN121"/>
  <c r="BN59"/>
  <c r="BN58"/>
  <c r="BN66"/>
  <c r="BN65"/>
  <c r="BN37"/>
  <c r="BN40" s="1"/>
  <c r="BN38"/>
  <c r="BN73"/>
  <c r="BN72"/>
  <c r="BN101"/>
  <c r="BN100"/>
  <c r="BN108"/>
  <c r="BN107"/>
  <c r="BN45"/>
  <c r="BN44"/>
  <c r="BN47" s="1"/>
  <c r="BN80"/>
  <c r="BN79"/>
  <c r="BN52"/>
  <c r="BN51"/>
  <c r="BN87"/>
  <c r="BN86"/>
  <c r="BN115"/>
  <c r="BN114"/>
  <c r="BN94"/>
  <c r="BN93"/>
  <c r="BN124" l="1"/>
  <c r="BN123"/>
  <c r="BN117"/>
  <c r="BN116"/>
  <c r="BN110"/>
  <c r="BN109"/>
  <c r="BN103"/>
  <c r="BN102"/>
  <c r="BN96"/>
  <c r="BN95"/>
  <c r="BN89"/>
  <c r="BN88"/>
  <c r="BN82"/>
  <c r="BN81"/>
  <c r="BN75"/>
  <c r="BN74"/>
  <c r="BN68"/>
  <c r="BN67"/>
  <c r="BN61"/>
  <c r="BN60"/>
  <c r="BN54"/>
  <c r="BN53"/>
  <c r="BN46"/>
  <c r="BN39"/>
  <c r="G148" l="1"/>
  <c r="H148"/>
  <c r="I148"/>
  <c r="J148"/>
  <c r="K148"/>
  <c r="G147"/>
  <c r="H147"/>
  <c r="I147"/>
  <c r="J147"/>
  <c r="K147"/>
  <c r="G146"/>
  <c r="H146"/>
  <c r="I146"/>
  <c r="J146"/>
  <c r="K146"/>
  <c r="G145"/>
  <c r="H145"/>
  <c r="I145"/>
  <c r="J145"/>
  <c r="K145"/>
  <c r="G144"/>
  <c r="H144"/>
  <c r="I144"/>
  <c r="J144"/>
  <c r="K144"/>
  <c r="G143"/>
  <c r="H143"/>
  <c r="I143"/>
  <c r="J143"/>
  <c r="K143"/>
  <c r="G142"/>
  <c r="H142"/>
  <c r="I142"/>
  <c r="J142"/>
  <c r="K142"/>
  <c r="G141"/>
  <c r="H141"/>
  <c r="I141"/>
  <c r="J141"/>
  <c r="K141"/>
  <c r="G140"/>
  <c r="H140"/>
  <c r="I140"/>
  <c r="J140"/>
  <c r="K140"/>
  <c r="G139"/>
  <c r="H139"/>
  <c r="I139"/>
  <c r="J139"/>
  <c r="K139"/>
  <c r="G138"/>
  <c r="H138"/>
  <c r="I138"/>
  <c r="J138"/>
  <c r="K138"/>
  <c r="G137"/>
  <c r="H137"/>
  <c r="I137"/>
  <c r="J137"/>
  <c r="K137"/>
  <c r="G136"/>
  <c r="H136"/>
  <c r="I136"/>
  <c r="J136"/>
  <c r="K136"/>
  <c r="M73" i="16" l="1"/>
  <c r="P73"/>
  <c r="Q73"/>
  <c r="W68"/>
  <c r="U68"/>
  <c r="V68"/>
  <c r="T68"/>
  <c r="H34" i="4" l="1"/>
  <c r="J34"/>
  <c r="I34"/>
  <c r="N73" i="16"/>
  <c r="O73"/>
  <c r="S68"/>
  <c r="H26" i="19" l="1"/>
  <c r="J26" l="1"/>
  <c r="K26" l="1"/>
  <c r="I26"/>
  <c r="G26"/>
  <c r="O36" i="4"/>
  <c r="O37" s="1"/>
  <c r="N36"/>
  <c r="N37" s="1"/>
  <c r="N49" s="1"/>
  <c r="K36"/>
  <c r="P36"/>
  <c r="P37" s="1"/>
  <c r="Q36"/>
  <c r="Q37" s="1"/>
  <c r="Q49" s="1"/>
  <c r="I36"/>
  <c r="I37" s="1"/>
  <c r="M36"/>
  <c r="M37" s="1"/>
  <c r="M49" s="1"/>
  <c r="H36"/>
  <c r="H37" s="1"/>
  <c r="J36"/>
  <c r="J37" s="1"/>
  <c r="J49" s="1"/>
  <c r="G36"/>
  <c r="G37" s="1"/>
  <c r="G49" s="1"/>
  <c r="P49" l="1"/>
  <c r="J79"/>
  <c r="J104" s="1"/>
  <c r="G79"/>
  <c r="J78"/>
  <c r="I79"/>
  <c r="O49"/>
  <c r="H49"/>
  <c r="H78"/>
  <c r="G78"/>
  <c r="I49"/>
  <c r="I78"/>
  <c r="G104"/>
  <c r="M79"/>
  <c r="M104" s="1"/>
  <c r="H79"/>
  <c r="K79"/>
  <c r="P79"/>
  <c r="P104" s="1"/>
  <c r="N79" l="1"/>
  <c r="N104" s="1"/>
  <c r="H104"/>
  <c r="M78"/>
  <c r="G103"/>
  <c r="G83"/>
  <c r="G108" s="1"/>
  <c r="G80"/>
  <c r="I104"/>
  <c r="O79"/>
  <c r="O104" s="1"/>
  <c r="P78"/>
  <c r="J103"/>
  <c r="J80"/>
  <c r="J105" s="1"/>
  <c r="J29" i="21" s="1"/>
  <c r="N78" i="4"/>
  <c r="H103"/>
  <c r="H80"/>
  <c r="H105" s="1"/>
  <c r="H29" i="21" s="1"/>
  <c r="K104" i="4"/>
  <c r="Q79"/>
  <c r="Q104" s="1"/>
  <c r="O78"/>
  <c r="I103"/>
  <c r="I80"/>
  <c r="I105" s="1"/>
  <c r="I29" i="21" s="1"/>
  <c r="G105" i="4" l="1"/>
  <c r="G29" i="21" s="1"/>
  <c r="G82" i="4"/>
  <c r="P103"/>
  <c r="P80"/>
  <c r="P105" s="1"/>
  <c r="N80"/>
  <c r="N105" s="1"/>
  <c r="N103"/>
  <c r="O80"/>
  <c r="O105" s="1"/>
  <c r="O103"/>
  <c r="G8" i="19"/>
  <c r="G23" s="1"/>
  <c r="G22" i="9"/>
  <c r="I8" i="18"/>
  <c r="I32" i="21"/>
  <c r="J32"/>
  <c r="J8" i="18"/>
  <c r="M103" i="4"/>
  <c r="M83"/>
  <c r="M108" s="1"/>
  <c r="G9" i="19" s="1"/>
  <c r="G24" s="1"/>
  <c r="M80" i="4"/>
  <c r="H8" i="18"/>
  <c r="H32" i="21"/>
  <c r="G25" i="19" l="1"/>
  <c r="G27" s="1"/>
  <c r="G31" s="1"/>
  <c r="G8" i="18"/>
  <c r="G32" i="21"/>
  <c r="G10"/>
  <c r="M105" i="4"/>
  <c r="M82"/>
  <c r="G107"/>
  <c r="G84"/>
  <c r="G30" i="19" l="1"/>
  <c r="G32" s="1"/>
  <c r="G38" i="6" s="1"/>
  <c r="G30" i="10" s="1"/>
  <c r="G31" i="9"/>
  <c r="M107" i="4"/>
  <c r="M84"/>
  <c r="H77"/>
  <c r="G109"/>
  <c r="G28" i="10" s="1"/>
  <c r="H29" i="19" l="1"/>
  <c r="G31" i="10"/>
  <c r="M109" i="4"/>
  <c r="N77"/>
  <c r="H102"/>
  <c r="H83"/>
  <c r="H108" s="1"/>
  <c r="H82"/>
  <c r="N83" l="1"/>
  <c r="N108" s="1"/>
  <c r="H9" i="19" s="1"/>
  <c r="H24" s="1"/>
  <c r="N102" i="4"/>
  <c r="N82"/>
  <c r="H107"/>
  <c r="H84"/>
  <c r="H8" i="19"/>
  <c r="H23" s="1"/>
  <c r="H22" i="9"/>
  <c r="H10" i="21" l="1"/>
  <c r="H25" i="19"/>
  <c r="H27" s="1"/>
  <c r="H109" i="4"/>
  <c r="H28" i="10" s="1"/>
  <c r="I77" i="4"/>
  <c r="N107"/>
  <c r="N84"/>
  <c r="I102" l="1"/>
  <c r="I83"/>
  <c r="I108" s="1"/>
  <c r="I82"/>
  <c r="N109"/>
  <c r="O77"/>
  <c r="H31" i="19"/>
  <c r="H31" i="9"/>
  <c r="H30" i="19"/>
  <c r="H32" l="1"/>
  <c r="H38" i="6" s="1"/>
  <c r="H30" i="10" s="1"/>
  <c r="H31" s="1"/>
  <c r="O102" i="4"/>
  <c r="O83"/>
  <c r="O108" s="1"/>
  <c r="I9" i="19" s="1"/>
  <c r="I24" s="1"/>
  <c r="O82" i="4"/>
  <c r="I107"/>
  <c r="I84"/>
  <c r="I8" i="19"/>
  <c r="I23" s="1"/>
  <c r="I22" i="9"/>
  <c r="I29" i="19" l="1"/>
  <c r="I25"/>
  <c r="I27" s="1"/>
  <c r="I109" i="4"/>
  <c r="I28" i="10" s="1"/>
  <c r="J77" i="4"/>
  <c r="I10" i="21"/>
  <c r="O107" i="4"/>
  <c r="O84"/>
  <c r="O109" l="1"/>
  <c r="P77"/>
  <c r="I31" i="19"/>
  <c r="I30"/>
  <c r="I31" i="9"/>
  <c r="J102" i="4"/>
  <c r="J82"/>
  <c r="J83"/>
  <c r="J108" s="1"/>
  <c r="J8" i="19" l="1"/>
  <c r="J23" s="1"/>
  <c r="J22" i="9"/>
  <c r="J107" i="4"/>
  <c r="J84"/>
  <c r="I32" i="19"/>
  <c r="P102" i="4"/>
  <c r="P82"/>
  <c r="P83"/>
  <c r="P108" s="1"/>
  <c r="J9" i="19" s="1"/>
  <c r="J24" s="1"/>
  <c r="P107" i="4" l="1"/>
  <c r="P84"/>
  <c r="I38" i="6"/>
  <c r="I30" i="10" s="1"/>
  <c r="I31" s="1"/>
  <c r="J29" i="19"/>
  <c r="J109" i="4"/>
  <c r="J28" i="10" s="1"/>
  <c r="K77" i="4"/>
  <c r="J10" i="21"/>
  <c r="J25" i="19"/>
  <c r="J27" s="1"/>
  <c r="K102" i="4" l="1"/>
  <c r="J31" i="9"/>
  <c r="J30" i="19"/>
  <c r="J31"/>
  <c r="Q77" i="4"/>
  <c r="P109"/>
  <c r="J32" i="19" l="1"/>
  <c r="J38" i="6" s="1"/>
  <c r="J30" i="10" s="1"/>
  <c r="J31" s="1"/>
  <c r="Q102" i="4"/>
  <c r="K29" i="19" l="1"/>
  <c r="BK31" i="17" l="1"/>
  <c r="BK127" s="1"/>
  <c r="BG31"/>
  <c r="BG127" s="1"/>
  <c r="BC31"/>
  <c r="BC127" s="1"/>
  <c r="AY31"/>
  <c r="AY127" s="1"/>
  <c r="AU31"/>
  <c r="AU127" s="1"/>
  <c r="AQ31"/>
  <c r="AQ127" s="1"/>
  <c r="AM31"/>
  <c r="AM127" s="1"/>
  <c r="AI31"/>
  <c r="AI127" s="1"/>
  <c r="AE31"/>
  <c r="AE127" s="1"/>
  <c r="AA31"/>
  <c r="AA127" s="1"/>
  <c r="W31"/>
  <c r="W127" s="1"/>
  <c r="S31"/>
  <c r="S127" s="1"/>
  <c r="O31"/>
  <c r="O127" s="1"/>
  <c r="K31"/>
  <c r="K127" s="1"/>
  <c r="BN31"/>
  <c r="BN127" s="1"/>
  <c r="BJ31"/>
  <c r="BJ127" s="1"/>
  <c r="BF31"/>
  <c r="BF127" s="1"/>
  <c r="BB31"/>
  <c r="BB127" s="1"/>
  <c r="AX31"/>
  <c r="AX127" s="1"/>
  <c r="AT31"/>
  <c r="AT127" s="1"/>
  <c r="AP31"/>
  <c r="AP127" s="1"/>
  <c r="AL31"/>
  <c r="AL127" s="1"/>
  <c r="AH31"/>
  <c r="AH127" s="1"/>
  <c r="AD31"/>
  <c r="AD127" s="1"/>
  <c r="Z31"/>
  <c r="Z127" s="1"/>
  <c r="V31"/>
  <c r="V127" s="1"/>
  <c r="R31"/>
  <c r="R127" s="1"/>
  <c r="N31"/>
  <c r="N127" s="1"/>
  <c r="J31"/>
  <c r="J127" s="1"/>
  <c r="BM31"/>
  <c r="BM127" s="1"/>
  <c r="BI31"/>
  <c r="BI127" s="1"/>
  <c r="BE31"/>
  <c r="BE127" s="1"/>
  <c r="BA31"/>
  <c r="BA127" s="1"/>
  <c r="AW31"/>
  <c r="AW127" s="1"/>
  <c r="AS31"/>
  <c r="AS127" s="1"/>
  <c r="AO31"/>
  <c r="AO127" s="1"/>
  <c r="AK31"/>
  <c r="AK127" s="1"/>
  <c r="AG31"/>
  <c r="AG127" s="1"/>
  <c r="AC31"/>
  <c r="AC127" s="1"/>
  <c r="Y31"/>
  <c r="Y127" s="1"/>
  <c r="U31"/>
  <c r="U127" s="1"/>
  <c r="Q31"/>
  <c r="Q127" s="1"/>
  <c r="M31"/>
  <c r="M127" s="1"/>
  <c r="I31"/>
  <c r="I127" s="1"/>
  <c r="G31"/>
  <c r="G127" s="1"/>
  <c r="BD31"/>
  <c r="BD127" s="1"/>
  <c r="AN31"/>
  <c r="AN127" s="1"/>
  <c r="X31"/>
  <c r="X127" s="1"/>
  <c r="H31"/>
  <c r="H127" s="1"/>
  <c r="AZ31"/>
  <c r="AZ127" s="1"/>
  <c r="AJ31"/>
  <c r="AJ127" s="1"/>
  <c r="T31"/>
  <c r="T127" s="1"/>
  <c r="BL31"/>
  <c r="BL127" s="1"/>
  <c r="AV31"/>
  <c r="AV127" s="1"/>
  <c r="AF31"/>
  <c r="AF127" s="1"/>
  <c r="P31"/>
  <c r="P127" s="1"/>
  <c r="BH31"/>
  <c r="BH127" s="1"/>
  <c r="AR31"/>
  <c r="AR127" s="1"/>
  <c r="AB31"/>
  <c r="AB127" s="1"/>
  <c r="L31"/>
  <c r="L127" s="1"/>
  <c r="AD30"/>
  <c r="AD126" s="1"/>
  <c r="AD11" i="16" s="1"/>
  <c r="V30" i="17"/>
  <c r="V126" s="1"/>
  <c r="V11" i="16" s="1"/>
  <c r="M30" i="17"/>
  <c r="M126" s="1"/>
  <c r="M11" i="16" s="1"/>
  <c r="AQ30" i="17"/>
  <c r="AQ126" s="1"/>
  <c r="AQ11" i="16" s="1"/>
  <c r="S30" i="17"/>
  <c r="S126" s="1"/>
  <c r="S11" i="16" s="1"/>
  <c r="AE30" i="17"/>
  <c r="AE126" s="1"/>
  <c r="AE11" i="16" s="1"/>
  <c r="V33" i="17" l="1"/>
  <c r="V129" s="1"/>
  <c r="AD32"/>
  <c r="AD128" s="1"/>
  <c r="M33"/>
  <c r="M129" s="1"/>
  <c r="S33"/>
  <c r="S129" s="1"/>
  <c r="AQ33"/>
  <c r="AQ129" s="1"/>
  <c r="AE32"/>
  <c r="AE128" s="1"/>
  <c r="AE33"/>
  <c r="AE129" s="1"/>
  <c r="BL30"/>
  <c r="BL126" s="1"/>
  <c r="BL11" i="16" s="1"/>
  <c r="BM30" i="17"/>
  <c r="BM126" s="1"/>
  <c r="BM11" i="16" s="1"/>
  <c r="BE30" i="17"/>
  <c r="BE126" s="1"/>
  <c r="BE11" i="16" s="1"/>
  <c r="BD30" i="17"/>
  <c r="BD126" s="1"/>
  <c r="BD11" i="16" s="1"/>
  <c r="BA30" i="17"/>
  <c r="BA126" s="1"/>
  <c r="BA11" i="16" s="1"/>
  <c r="AS30" i="17"/>
  <c r="AS126" s="1"/>
  <c r="AS11" i="16" s="1"/>
  <c r="AJ30" i="17"/>
  <c r="AJ126" s="1"/>
  <c r="AJ11" i="16" s="1"/>
  <c r="AA30" i="17"/>
  <c r="AA126" s="1"/>
  <c r="AA11" i="16" s="1"/>
  <c r="R30" i="17"/>
  <c r="R126" s="1"/>
  <c r="R11" i="16" s="1"/>
  <c r="J30" i="17"/>
  <c r="J126" s="1"/>
  <c r="J11" i="16" s="1"/>
  <c r="AV30" i="17"/>
  <c r="AV126" s="1"/>
  <c r="AV11" i="16" s="1"/>
  <c r="AM30" i="17"/>
  <c r="AM126" s="1"/>
  <c r="AM11" i="16" s="1"/>
  <c r="BN30" i="17"/>
  <c r="BN126" s="1"/>
  <c r="BN11" i="16" s="1"/>
  <c r="BF30" i="17"/>
  <c r="BF126" s="1"/>
  <c r="BF11" i="16" s="1"/>
  <c r="BG30" i="17"/>
  <c r="BG126" s="1"/>
  <c r="BG11" i="16" s="1"/>
  <c r="AU30" i="17"/>
  <c r="AU126" s="1"/>
  <c r="AU11" i="16" s="1"/>
  <c r="AL30" i="17"/>
  <c r="AL126" s="1"/>
  <c r="AL11" i="16" s="1"/>
  <c r="AC30" i="17"/>
  <c r="AC126" s="1"/>
  <c r="AC11" i="16" s="1"/>
  <c r="U30" i="17"/>
  <c r="U126" s="1"/>
  <c r="U11" i="16" s="1"/>
  <c r="L30" i="17"/>
  <c r="L126" s="1"/>
  <c r="L11" i="16" s="1"/>
  <c r="AX30" i="17"/>
  <c r="AX126" s="1"/>
  <c r="AX11" i="16" s="1"/>
  <c r="AO30" i="17"/>
  <c r="AO126" s="1"/>
  <c r="AO11" i="16" s="1"/>
  <c r="AG30" i="17"/>
  <c r="AG126" s="1"/>
  <c r="AG11" i="16" s="1"/>
  <c r="BH30" i="17"/>
  <c r="BH126" s="1"/>
  <c r="BH11" i="16" s="1"/>
  <c r="BI30" i="17"/>
  <c r="BI126" s="1"/>
  <c r="BI11" i="16" s="1"/>
  <c r="AW30" i="17"/>
  <c r="AW126" s="1"/>
  <c r="AW11" i="16" s="1"/>
  <c r="AN30" i="17"/>
  <c r="AN126" s="1"/>
  <c r="AN11" i="16" s="1"/>
  <c r="AF30" i="17"/>
  <c r="AF126" s="1"/>
  <c r="AF11" i="16" s="1"/>
  <c r="W30" i="17"/>
  <c r="W126" s="1"/>
  <c r="W11" i="16" s="1"/>
  <c r="N30" i="17"/>
  <c r="N126" s="1"/>
  <c r="N11" i="16" s="1"/>
  <c r="AZ30" i="17"/>
  <c r="AZ126" s="1"/>
  <c r="AZ11" i="16" s="1"/>
  <c r="AR30" i="17"/>
  <c r="AR126" s="1"/>
  <c r="AR11" i="16" s="1"/>
  <c r="AI30" i="17"/>
  <c r="AI126" s="1"/>
  <c r="AI11" i="16" s="1"/>
  <c r="BJ30" i="17"/>
  <c r="BJ126" s="1"/>
  <c r="BJ11" i="16" s="1"/>
  <c r="BK30" i="17"/>
  <c r="BK126" s="1"/>
  <c r="BK11" i="16" s="1"/>
  <c r="AY30" i="17"/>
  <c r="AY126" s="1"/>
  <c r="AY11" i="16" s="1"/>
  <c r="AP30" i="17"/>
  <c r="AP126" s="1"/>
  <c r="AP11" i="16" s="1"/>
  <c r="AH30" i="17"/>
  <c r="AH126" s="1"/>
  <c r="AH11" i="16" s="1"/>
  <c r="Y30" i="17"/>
  <c r="Y126" s="1"/>
  <c r="Y11" i="16" s="1"/>
  <c r="P30" i="17"/>
  <c r="P126" s="1"/>
  <c r="P11" i="16" s="1"/>
  <c r="H30" i="17"/>
  <c r="H126" s="1"/>
  <c r="H11" i="16" s="1"/>
  <c r="BB30" i="17"/>
  <c r="BB126" s="1"/>
  <c r="BB11" i="16" s="1"/>
  <c r="AT30" i="17"/>
  <c r="AT126" s="1"/>
  <c r="AT11" i="16" s="1"/>
  <c r="AK30" i="17"/>
  <c r="AK126" s="1"/>
  <c r="AK11" i="16" s="1"/>
  <c r="K30" i="17"/>
  <c r="K126" s="1"/>
  <c r="K11" i="16" s="1"/>
  <c r="M32" i="17"/>
  <c r="M128" s="1"/>
  <c r="T30"/>
  <c r="T126" s="1"/>
  <c r="T11" i="16" s="1"/>
  <c r="V32" i="17"/>
  <c r="V128" s="1"/>
  <c r="AB30"/>
  <c r="AB126" s="1"/>
  <c r="AB11" i="16" s="1"/>
  <c r="I30" i="17"/>
  <c r="I126" s="1"/>
  <c r="I11" i="16" s="1"/>
  <c r="Q30" i="17"/>
  <c r="Q126" s="1"/>
  <c r="Q11" i="16" s="1"/>
  <c r="Z30" i="17"/>
  <c r="Z126" s="1"/>
  <c r="Z11" i="16" s="1"/>
  <c r="S32" i="17"/>
  <c r="S128" s="1"/>
  <c r="G30"/>
  <c r="G126" s="1"/>
  <c r="G11" i="16" s="1"/>
  <c r="BC30" i="17"/>
  <c r="BC126" s="1"/>
  <c r="BC11" i="16" s="1"/>
  <c r="AQ32" i="17"/>
  <c r="AQ128" s="1"/>
  <c r="O30"/>
  <c r="O126" s="1"/>
  <c r="O11" i="16" s="1"/>
  <c r="X30" i="17"/>
  <c r="X126" s="1"/>
  <c r="X11" i="16" s="1"/>
  <c r="AD33" i="17"/>
  <c r="AD129" s="1"/>
  <c r="AE32" i="16" l="1"/>
  <c r="AE31"/>
  <c r="S32"/>
  <c r="S31"/>
  <c r="AD31"/>
  <c r="AD32"/>
  <c r="AQ31"/>
  <c r="AQ32"/>
  <c r="M31"/>
  <c r="M32"/>
  <c r="V31"/>
  <c r="V32"/>
  <c r="BC33" i="17"/>
  <c r="BC129" s="1"/>
  <c r="BC32"/>
  <c r="BC128" s="1"/>
  <c r="T33"/>
  <c r="T129" s="1"/>
  <c r="T32"/>
  <c r="T128" s="1"/>
  <c r="Y33"/>
  <c r="Y129" s="1"/>
  <c r="Y32"/>
  <c r="Y128" s="1"/>
  <c r="AZ33"/>
  <c r="AZ129" s="1"/>
  <c r="AZ32"/>
  <c r="AZ128" s="1"/>
  <c r="AN33"/>
  <c r="AN129" s="1"/>
  <c r="AN32"/>
  <c r="AN128" s="1"/>
  <c r="U32"/>
  <c r="U128" s="1"/>
  <c r="U33"/>
  <c r="U129" s="1"/>
  <c r="BG32"/>
  <c r="BG128" s="1"/>
  <c r="BG33"/>
  <c r="BG129" s="1"/>
  <c r="AV33"/>
  <c r="AV129" s="1"/>
  <c r="AV32"/>
  <c r="AV128" s="1"/>
  <c r="AJ32"/>
  <c r="AJ128" s="1"/>
  <c r="AJ33"/>
  <c r="AJ129" s="1"/>
  <c r="X33"/>
  <c r="X129" s="1"/>
  <c r="X32"/>
  <c r="X128" s="1"/>
  <c r="G33"/>
  <c r="G129" s="1"/>
  <c r="G32"/>
  <c r="G128" s="1"/>
  <c r="I32"/>
  <c r="I128" s="1"/>
  <c r="I33"/>
  <c r="I129" s="1"/>
  <c r="BB33"/>
  <c r="BB129" s="1"/>
  <c r="BB32"/>
  <c r="BB128" s="1"/>
  <c r="AH33"/>
  <c r="AH129" s="1"/>
  <c r="AH32"/>
  <c r="AH128" s="1"/>
  <c r="BJ32"/>
  <c r="BJ128" s="1"/>
  <c r="BJ33"/>
  <c r="BJ129" s="1"/>
  <c r="N32"/>
  <c r="N128" s="1"/>
  <c r="N33"/>
  <c r="N129" s="1"/>
  <c r="AW32"/>
  <c r="AW128" s="1"/>
  <c r="AW33"/>
  <c r="AW129" s="1"/>
  <c r="AO33"/>
  <c r="AO129" s="1"/>
  <c r="AO32"/>
  <c r="AO128" s="1"/>
  <c r="AC33"/>
  <c r="AC129" s="1"/>
  <c r="AC32"/>
  <c r="AC128" s="1"/>
  <c r="BF32"/>
  <c r="BF128" s="1"/>
  <c r="BF33"/>
  <c r="BF129" s="1"/>
  <c r="J33"/>
  <c r="J129" s="1"/>
  <c r="J32"/>
  <c r="J128" s="1"/>
  <c r="AS33"/>
  <c r="AS129" s="1"/>
  <c r="AS32"/>
  <c r="AS128" s="1"/>
  <c r="BM33"/>
  <c r="BM129" s="1"/>
  <c r="BM32"/>
  <c r="BM128" s="1"/>
  <c r="O32"/>
  <c r="O128" s="1"/>
  <c r="O33"/>
  <c r="O129" s="1"/>
  <c r="AB33"/>
  <c r="AB129" s="1"/>
  <c r="AB32"/>
  <c r="AB128" s="1"/>
  <c r="H33"/>
  <c r="H129" s="1"/>
  <c r="H32"/>
  <c r="H128" s="1"/>
  <c r="AI33"/>
  <c r="AI129" s="1"/>
  <c r="AI32"/>
  <c r="AI128" s="1"/>
  <c r="AX32"/>
  <c r="AX128" s="1"/>
  <c r="AX33"/>
  <c r="AX129" s="1"/>
  <c r="BL32"/>
  <c r="BL128" s="1"/>
  <c r="BL33"/>
  <c r="BL129" s="1"/>
  <c r="K32"/>
  <c r="K128" s="1"/>
  <c r="K33"/>
  <c r="K129" s="1"/>
  <c r="AP33"/>
  <c r="AP129" s="1"/>
  <c r="AP32"/>
  <c r="AP128" s="1"/>
  <c r="W33"/>
  <c r="W129" s="1"/>
  <c r="W32"/>
  <c r="W128" s="1"/>
  <c r="BI32"/>
  <c r="BI128" s="1"/>
  <c r="BI33"/>
  <c r="BI129" s="1"/>
  <c r="AL33"/>
  <c r="AL129" s="1"/>
  <c r="AL32"/>
  <c r="AL128" s="1"/>
  <c r="BN32"/>
  <c r="BN128" s="1"/>
  <c r="BN33"/>
  <c r="BN129" s="1"/>
  <c r="R33"/>
  <c r="R129" s="1"/>
  <c r="R32"/>
  <c r="R128" s="1"/>
  <c r="BA32"/>
  <c r="BA128" s="1"/>
  <c r="BA33"/>
  <c r="BA129" s="1"/>
  <c r="Z33"/>
  <c r="Z129" s="1"/>
  <c r="Z32"/>
  <c r="Z128" s="1"/>
  <c r="AK33"/>
  <c r="AK129" s="1"/>
  <c r="AK32"/>
  <c r="AK128" s="1"/>
  <c r="P33"/>
  <c r="P129" s="1"/>
  <c r="P32"/>
  <c r="P128" s="1"/>
  <c r="AY32"/>
  <c r="AY128" s="1"/>
  <c r="AY33"/>
  <c r="AY129" s="1"/>
  <c r="AR33"/>
  <c r="AR129" s="1"/>
  <c r="AR32"/>
  <c r="AR128" s="1"/>
  <c r="AF32"/>
  <c r="AF128" s="1"/>
  <c r="AF33"/>
  <c r="AF129" s="1"/>
  <c r="BH32"/>
  <c r="BH128" s="1"/>
  <c r="BH33"/>
  <c r="BH129" s="1"/>
  <c r="L32"/>
  <c r="L128" s="1"/>
  <c r="L33"/>
  <c r="L129" s="1"/>
  <c r="AU33"/>
  <c r="AU129" s="1"/>
  <c r="AU32"/>
  <c r="AU128" s="1"/>
  <c r="AM33"/>
  <c r="AM129" s="1"/>
  <c r="AM32"/>
  <c r="AM128" s="1"/>
  <c r="AA33"/>
  <c r="AA129" s="1"/>
  <c r="AA32"/>
  <c r="AA128" s="1"/>
  <c r="BD32"/>
  <c r="BD128" s="1"/>
  <c r="BD33"/>
  <c r="BD129" s="1"/>
  <c r="Q32"/>
  <c r="Q128" s="1"/>
  <c r="Q33"/>
  <c r="Q129" s="1"/>
  <c r="AT32"/>
  <c r="AT128" s="1"/>
  <c r="AT33"/>
  <c r="AT129" s="1"/>
  <c r="BK32"/>
  <c r="BK128" s="1"/>
  <c r="BK33"/>
  <c r="BK129" s="1"/>
  <c r="AG33"/>
  <c r="AG129" s="1"/>
  <c r="AG32"/>
  <c r="AG128" s="1"/>
  <c r="BE33"/>
  <c r="BE129" s="1"/>
  <c r="BE32"/>
  <c r="BE128" s="1"/>
  <c r="BL32" i="16" l="1"/>
  <c r="BL31"/>
  <c r="AL32"/>
  <c r="AL31"/>
  <c r="AI32"/>
  <c r="AI31"/>
  <c r="AS32"/>
  <c r="AS31"/>
  <c r="AO32"/>
  <c r="AO31"/>
  <c r="AH32"/>
  <c r="AH31"/>
  <c r="X31"/>
  <c r="X32"/>
  <c r="Y32"/>
  <c r="Y31"/>
  <c r="AJ32"/>
  <c r="AJ31"/>
  <c r="BK32"/>
  <c r="BK31"/>
  <c r="H32"/>
  <c r="H31"/>
  <c r="AA32"/>
  <c r="AA31"/>
  <c r="BH31"/>
  <c r="BH32"/>
  <c r="P32"/>
  <c r="P31"/>
  <c r="BA31"/>
  <c r="BA32"/>
  <c r="AX32"/>
  <c r="AX31"/>
  <c r="AP32"/>
  <c r="AP31"/>
  <c r="J31"/>
  <c r="J32"/>
  <c r="AW32"/>
  <c r="AW31"/>
  <c r="BB32"/>
  <c r="BB31"/>
  <c r="U31"/>
  <c r="U32"/>
  <c r="T32"/>
  <c r="T31"/>
  <c r="AV31"/>
  <c r="AV32"/>
  <c r="AT32"/>
  <c r="AT31"/>
  <c r="AB32"/>
  <c r="AB31"/>
  <c r="AM31"/>
  <c r="AM32"/>
  <c r="AF31"/>
  <c r="AF32"/>
  <c r="AK32"/>
  <c r="AK31"/>
  <c r="R31"/>
  <c r="R32"/>
  <c r="BI32"/>
  <c r="BI31"/>
  <c r="K32"/>
  <c r="K31"/>
  <c r="BF32"/>
  <c r="BF31"/>
  <c r="N32"/>
  <c r="N31"/>
  <c r="I32"/>
  <c r="I31"/>
  <c r="AN32"/>
  <c r="AN31"/>
  <c r="Q32"/>
  <c r="Q31"/>
  <c r="BG32"/>
  <c r="BG31"/>
  <c r="BC32"/>
  <c r="BC31"/>
  <c r="O32"/>
  <c r="O31"/>
  <c r="AU32"/>
  <c r="AU31"/>
  <c r="AR32"/>
  <c r="AR31"/>
  <c r="BN32"/>
  <c r="BN31"/>
  <c r="W32"/>
  <c r="W31"/>
  <c r="BM32"/>
  <c r="BM31"/>
  <c r="AC32"/>
  <c r="AC31"/>
  <c r="BJ31"/>
  <c r="BJ32"/>
  <c r="G32"/>
  <c r="G31"/>
  <c r="AZ32"/>
  <c r="AZ31"/>
  <c r="BE31"/>
  <c r="BE32"/>
  <c r="AG31"/>
  <c r="AG32"/>
  <c r="Z32"/>
  <c r="Z31"/>
  <c r="BD32"/>
  <c r="BD31"/>
  <c r="L32"/>
  <c r="L31"/>
  <c r="AY31"/>
  <c r="AY32"/>
  <c r="J150" i="17"/>
  <c r="J10" i="9" s="1"/>
  <c r="H150" i="17"/>
  <c r="H10" i="9" s="1"/>
  <c r="I150" i="17"/>
  <c r="I10" i="9" s="1"/>
  <c r="G150" i="17"/>
  <c r="G10" i="9" s="1"/>
  <c r="K150" i="17"/>
  <c r="K10" i="9" s="1"/>
  <c r="J135" i="17"/>
  <c r="J149" s="1"/>
  <c r="H135"/>
  <c r="H149" s="1"/>
  <c r="I135"/>
  <c r="I149" s="1"/>
  <c r="G135"/>
  <c r="G149" s="1"/>
  <c r="K135"/>
  <c r="K149" s="1"/>
  <c r="G63" i="16" l="1"/>
  <c r="S63" s="1"/>
  <c r="G60"/>
  <c r="M60" s="1"/>
  <c r="I77"/>
  <c r="U77" s="1"/>
  <c r="I59"/>
  <c r="O59" s="1"/>
  <c r="I67"/>
  <c r="O67" s="1"/>
  <c r="J87"/>
  <c r="P87" s="1"/>
  <c r="H87"/>
  <c r="N87" s="1"/>
  <c r="I63"/>
  <c r="U63" s="1"/>
  <c r="I60"/>
  <c r="O60" s="1"/>
  <c r="G58"/>
  <c r="I87"/>
  <c r="O87" s="1"/>
  <c r="H82"/>
  <c r="N82" s="1"/>
  <c r="J64"/>
  <c r="P64" s="1"/>
  <c r="I71"/>
  <c r="O71" s="1"/>
  <c r="J74"/>
  <c r="P74" s="1"/>
  <c r="G93"/>
  <c r="M93" s="1"/>
  <c r="H86"/>
  <c r="N86" s="1"/>
  <c r="G61"/>
  <c r="M61" s="1"/>
  <c r="G83"/>
  <c r="M83" s="1"/>
  <c r="K63"/>
  <c r="W63" s="1"/>
  <c r="K73"/>
  <c r="W73" s="1"/>
  <c r="K70"/>
  <c r="Q70" s="1"/>
  <c r="I82"/>
  <c r="O82" s="1"/>
  <c r="K62"/>
  <c r="Q62" s="1"/>
  <c r="I73"/>
  <c r="U73" s="1"/>
  <c r="H76"/>
  <c r="N76" s="1"/>
  <c r="G76"/>
  <c r="M76" s="1"/>
  <c r="I84"/>
  <c r="O84" s="1"/>
  <c r="K71"/>
  <c r="Q71" s="1"/>
  <c r="K88"/>
  <c r="Q88" s="1"/>
  <c r="J70"/>
  <c r="P70" s="1"/>
  <c r="G64"/>
  <c r="M64" s="1"/>
  <c r="H85"/>
  <c r="N85" s="1"/>
  <c r="K76"/>
  <c r="Q76" s="1"/>
  <c r="H61"/>
  <c r="N61" s="1"/>
  <c r="J82"/>
  <c r="P82" s="1"/>
  <c r="G59"/>
  <c r="M59" s="1"/>
  <c r="H83"/>
  <c r="N83" s="1"/>
  <c r="J76"/>
  <c r="P76" s="1"/>
  <c r="G71"/>
  <c r="M71" s="1"/>
  <c r="H73"/>
  <c r="T73" s="1"/>
  <c r="G87"/>
  <c r="M87" s="1"/>
  <c r="K75"/>
  <c r="Q75" s="1"/>
  <c r="G73"/>
  <c r="S73" s="1"/>
  <c r="G75"/>
  <c r="M75" s="1"/>
  <c r="H66"/>
  <c r="N66" s="1"/>
  <c r="G66"/>
  <c r="M66" s="1"/>
  <c r="K59"/>
  <c r="Q59" s="1"/>
  <c r="I61"/>
  <c r="O61" s="1"/>
  <c r="K64"/>
  <c r="Q64" s="1"/>
  <c r="I64"/>
  <c r="O64" s="1"/>
  <c r="H60"/>
  <c r="N60" s="1"/>
  <c r="G77"/>
  <c r="S77" s="1"/>
  <c r="I65"/>
  <c r="U65" s="1"/>
  <c r="J88"/>
  <c r="P88" s="1"/>
  <c r="I58"/>
  <c r="O58" s="1"/>
  <c r="H74"/>
  <c r="N74" s="1"/>
  <c r="J66"/>
  <c r="P66" s="1"/>
  <c r="I88"/>
  <c r="O88" s="1"/>
  <c r="J92"/>
  <c r="P92" s="1"/>
  <c r="G72"/>
  <c r="M72" s="1"/>
  <c r="I74"/>
  <c r="O74" s="1"/>
  <c r="H75"/>
  <c r="N75" s="1"/>
  <c r="H72"/>
  <c r="N72" s="1"/>
  <c r="J85"/>
  <c r="P85" s="1"/>
  <c r="H59"/>
  <c r="N59" s="1"/>
  <c r="G88"/>
  <c r="M88" s="1"/>
  <c r="J77"/>
  <c r="V77" s="1"/>
  <c r="H69"/>
  <c r="N69" s="1"/>
  <c r="H71"/>
  <c r="N71" s="1"/>
  <c r="J72"/>
  <c r="P72" s="1"/>
  <c r="K66"/>
  <c r="Q66" s="1"/>
  <c r="I76"/>
  <c r="O76" s="1"/>
  <c r="H70"/>
  <c r="N70" s="1"/>
  <c r="G84"/>
  <c r="M84" s="1"/>
  <c r="K82"/>
  <c r="Q82" s="1"/>
  <c r="K69"/>
  <c r="Q69" s="1"/>
  <c r="K68"/>
  <c r="Q68" s="1"/>
  <c r="H68"/>
  <c r="N68" s="1"/>
  <c r="I86"/>
  <c r="O86" s="1"/>
  <c r="K74"/>
  <c r="Q74" s="1"/>
  <c r="G67"/>
  <c r="M67" s="1"/>
  <c r="G68"/>
  <c r="M68" s="1"/>
  <c r="G69"/>
  <c r="M69" s="1"/>
  <c r="J61"/>
  <c r="P61" s="1"/>
  <c r="K85"/>
  <c r="Q85" s="1"/>
  <c r="K77"/>
  <c r="W77" s="1"/>
  <c r="I68"/>
  <c r="O68" s="1"/>
  <c r="J62"/>
  <c r="P62" s="1"/>
  <c r="H84"/>
  <c r="N84" s="1"/>
  <c r="K60"/>
  <c r="Q60" s="1"/>
  <c r="J67"/>
  <c r="P67" s="1"/>
  <c r="K65"/>
  <c r="W65" s="1"/>
  <c r="G62"/>
  <c r="M62" s="1"/>
  <c r="I72"/>
  <c r="O72" s="1"/>
  <c r="K93"/>
  <c r="Q93" s="1"/>
  <c r="J71"/>
  <c r="P71" s="1"/>
  <c r="I66"/>
  <c r="O66" s="1"/>
  <c r="K72"/>
  <c r="Q72" s="1"/>
  <c r="H65"/>
  <c r="T65" s="1"/>
  <c r="J86"/>
  <c r="P86" s="1"/>
  <c r="J68"/>
  <c r="P68" s="1"/>
  <c r="J60"/>
  <c r="P60" s="1"/>
  <c r="I85"/>
  <c r="O85" s="1"/>
  <c r="J59"/>
  <c r="P59" s="1"/>
  <c r="K67"/>
  <c r="Q67" s="1"/>
  <c r="G92"/>
  <c r="H63"/>
  <c r="T63" s="1"/>
  <c r="I92"/>
  <c r="O92" s="1"/>
  <c r="J84"/>
  <c r="P84" s="1"/>
  <c r="J73"/>
  <c r="V73" s="1"/>
  <c r="J75"/>
  <c r="P75" s="1"/>
  <c r="K61"/>
  <c r="Q61" s="1"/>
  <c r="K86"/>
  <c r="Q86" s="1"/>
  <c r="J83"/>
  <c r="P83" s="1"/>
  <c r="I93"/>
  <c r="O93" s="1"/>
  <c r="G85"/>
  <c r="M85" s="1"/>
  <c r="I75"/>
  <c r="O75" s="1"/>
  <c r="I70"/>
  <c r="O70" s="1"/>
  <c r="K92"/>
  <c r="Q92" s="1"/>
  <c r="G82"/>
  <c r="M82" s="1"/>
  <c r="J65"/>
  <c r="V65" s="1"/>
  <c r="I83"/>
  <c r="O83" s="1"/>
  <c r="J69"/>
  <c r="P69" s="1"/>
  <c r="H77"/>
  <c r="T77" s="1"/>
  <c r="G70"/>
  <c r="M70" s="1"/>
  <c r="H93"/>
  <c r="N93" s="1"/>
  <c r="K84"/>
  <c r="Q84" s="1"/>
  <c r="G86"/>
  <c r="M86" s="1"/>
  <c r="G74"/>
  <c r="M74" s="1"/>
  <c r="K83"/>
  <c r="Q83" s="1"/>
  <c r="K87"/>
  <c r="Q87" s="1"/>
  <c r="H92"/>
  <c r="N92" s="1"/>
  <c r="H67"/>
  <c r="N67" s="1"/>
  <c r="J93"/>
  <c r="P93" s="1"/>
  <c r="G65"/>
  <c r="S65" s="1"/>
  <c r="J63"/>
  <c r="V63" s="1"/>
  <c r="H64"/>
  <c r="N64" s="1"/>
  <c r="I69"/>
  <c r="O69" s="1"/>
  <c r="I62"/>
  <c r="O62" s="1"/>
  <c r="H88"/>
  <c r="N88" s="1"/>
  <c r="K58"/>
  <c r="Q58" s="1"/>
  <c r="H62"/>
  <c r="N62" s="1"/>
  <c r="H58"/>
  <c r="N58" s="1"/>
  <c r="J58"/>
  <c r="P58" s="1"/>
  <c r="M58"/>
  <c r="K34" i="4"/>
  <c r="K37" s="1"/>
  <c r="G151" i="17"/>
  <c r="G153"/>
  <c r="G11" i="9" l="1"/>
  <c r="G52" i="6"/>
  <c r="G46"/>
  <c r="H46" s="1"/>
  <c r="I99" i="16"/>
  <c r="I17" i="9" s="1"/>
  <c r="G99" i="16"/>
  <c r="G17" i="9" s="1"/>
  <c r="G94" i="16"/>
  <c r="J94"/>
  <c r="M92"/>
  <c r="G98" s="1"/>
  <c r="G51" i="6" s="1"/>
  <c r="K99" i="16"/>
  <c r="K17" i="9" s="1"/>
  <c r="J99" i="16"/>
  <c r="J17" i="9" s="1"/>
  <c r="J89" i="16"/>
  <c r="J95" s="1"/>
  <c r="G89"/>
  <c r="K89"/>
  <c r="K95" s="1"/>
  <c r="I94"/>
  <c r="H89"/>
  <c r="H95" s="1"/>
  <c r="H99"/>
  <c r="H17" i="9" s="1"/>
  <c r="H94" i="16"/>
  <c r="I79"/>
  <c r="I16" i="9" s="1"/>
  <c r="K94" i="16"/>
  <c r="I89"/>
  <c r="I95" s="1"/>
  <c r="G79"/>
  <c r="G24" i="6" s="1"/>
  <c r="G17" i="10" s="1"/>
  <c r="G19" i="21" s="1"/>
  <c r="I78" i="16"/>
  <c r="G78"/>
  <c r="K78"/>
  <c r="K79"/>
  <c r="K24" i="6" s="1"/>
  <c r="K17" i="10" s="1"/>
  <c r="H78" i="16"/>
  <c r="J78"/>
  <c r="J79"/>
  <c r="J24" i="6" s="1"/>
  <c r="J17" i="10" s="1"/>
  <c r="H79" i="16"/>
  <c r="H24" i="6" s="1"/>
  <c r="H17" i="10" s="1"/>
  <c r="H153" i="17"/>
  <c r="I151"/>
  <c r="K153"/>
  <c r="K151"/>
  <c r="J153"/>
  <c r="I153"/>
  <c r="J151"/>
  <c r="H151"/>
  <c r="J98" i="16"/>
  <c r="J51" i="6" s="1"/>
  <c r="K78" i="4"/>
  <c r="K49"/>
  <c r="H98" i="16"/>
  <c r="H51" i="6" s="1"/>
  <c r="K98" i="16"/>
  <c r="K51" i="6" s="1"/>
  <c r="I98" i="16"/>
  <c r="I51" i="6" s="1"/>
  <c r="H6" i="9"/>
  <c r="H9" s="1"/>
  <c r="G6"/>
  <c r="G9" s="1"/>
  <c r="G12" s="1"/>
  <c r="J6" l="1"/>
  <c r="J9" s="1"/>
  <c r="J52" i="6"/>
  <c r="H11" i="9"/>
  <c r="H52" i="6"/>
  <c r="I11" i="9"/>
  <c r="I52" i="6"/>
  <c r="K11" i="9"/>
  <c r="K52" i="6"/>
  <c r="H12" i="9"/>
  <c r="G35" i="10"/>
  <c r="G15" i="21" s="1"/>
  <c r="G96" i="16"/>
  <c r="G15" i="9" s="1"/>
  <c r="I24" i="6"/>
  <c r="I17" i="10" s="1"/>
  <c r="I19" i="21" s="1"/>
  <c r="J96" i="16"/>
  <c r="J15" i="9" s="1"/>
  <c r="H96" i="16"/>
  <c r="H15" i="9" s="1"/>
  <c r="K96" i="16"/>
  <c r="K15" i="9" s="1"/>
  <c r="K16"/>
  <c r="G16"/>
  <c r="G95" i="16"/>
  <c r="I96"/>
  <c r="I15" i="9" s="1"/>
  <c r="I18" s="1"/>
  <c r="H16"/>
  <c r="J16"/>
  <c r="K19" i="21"/>
  <c r="J41" i="6"/>
  <c r="J34" i="10" s="1"/>
  <c r="J11" i="9"/>
  <c r="J12" s="1"/>
  <c r="K6"/>
  <c r="K41" i="6" s="1"/>
  <c r="K34" i="10" s="1"/>
  <c r="I6" i="9"/>
  <c r="I9" s="1"/>
  <c r="I12" s="1"/>
  <c r="G53" i="6"/>
  <c r="G30" s="1"/>
  <c r="G19" i="10" s="1"/>
  <c r="Q78" i="4"/>
  <c r="K103"/>
  <c r="K80"/>
  <c r="K83"/>
  <c r="K108" s="1"/>
  <c r="H35" i="10"/>
  <c r="I46" i="6"/>
  <c r="H19" i="21"/>
  <c r="H41" i="6"/>
  <c r="H34" i="10" s="1"/>
  <c r="G41" i="6"/>
  <c r="G34" i="10" s="1"/>
  <c r="H15" i="21" l="1"/>
  <c r="J18" i="9"/>
  <c r="J20" s="1"/>
  <c r="G18"/>
  <c r="G20" s="1"/>
  <c r="G24" s="1"/>
  <c r="J19" i="21"/>
  <c r="K18" i="9"/>
  <c r="H18"/>
  <c r="H20" s="1"/>
  <c r="K14" i="21"/>
  <c r="I41" i="6"/>
  <c r="I34" i="10" s="1"/>
  <c r="J14" i="21" s="1"/>
  <c r="G37" i="10"/>
  <c r="G17" i="21" s="1"/>
  <c r="K9" i="9"/>
  <c r="K12" s="1"/>
  <c r="H50" i="6"/>
  <c r="H53" s="1"/>
  <c r="I50" s="1"/>
  <c r="I53" s="1"/>
  <c r="K105" i="4"/>
  <c r="K29" i="21" s="1"/>
  <c r="K82" i="4"/>
  <c r="Q103"/>
  <c r="Q80"/>
  <c r="Q83"/>
  <c r="Q108" s="1"/>
  <c r="K9" i="19" s="1"/>
  <c r="K24" s="1"/>
  <c r="K8"/>
  <c r="K23" s="1"/>
  <c r="K22" i="9"/>
  <c r="K10" i="21" s="1"/>
  <c r="I35" i="10"/>
  <c r="J46" i="6"/>
  <c r="I20" i="9"/>
  <c r="G21" i="21"/>
  <c r="G14"/>
  <c r="H14"/>
  <c r="I24" i="9" l="1"/>
  <c r="H24"/>
  <c r="I14" i="21"/>
  <c r="K20" i="9"/>
  <c r="H30" i="6"/>
  <c r="H19" i="10" s="1"/>
  <c r="H21" i="21" s="1"/>
  <c r="H37" i="10"/>
  <c r="H17" i="21" s="1"/>
  <c r="Q105" i="4"/>
  <c r="Q82"/>
  <c r="K25" i="19"/>
  <c r="K27" s="1"/>
  <c r="K107" i="4"/>
  <c r="K84"/>
  <c r="K109" s="1"/>
  <c r="K28" i="10" s="1"/>
  <c r="K8" i="18"/>
  <c r="K32" i="21"/>
  <c r="K46" i="6"/>
  <c r="K35" i="10" s="1"/>
  <c r="J35"/>
  <c r="I15" i="21"/>
  <c r="J24" i="9"/>
  <c r="G28"/>
  <c r="I37" i="10"/>
  <c r="I30" i="6"/>
  <c r="I19" i="10" s="1"/>
  <c r="J50" i="6"/>
  <c r="J53" s="1"/>
  <c r="H28" i="9" l="1"/>
  <c r="I28"/>
  <c r="K24"/>
  <c r="J28"/>
  <c r="K31"/>
  <c r="K30" i="19"/>
  <c r="K31"/>
  <c r="Q84" i="4"/>
  <c r="Q109" s="1"/>
  <c r="Q107"/>
  <c r="K15" i="21"/>
  <c r="J15"/>
  <c r="G6" i="19"/>
  <c r="G11" s="1"/>
  <c r="G14" s="1"/>
  <c r="G15" s="1"/>
  <c r="G18" s="1"/>
  <c r="G20" s="1"/>
  <c r="I21" i="21"/>
  <c r="J37" i="10"/>
  <c r="K50" i="6"/>
  <c r="K53" s="1"/>
  <c r="J30"/>
  <c r="J19" i="10" s="1"/>
  <c r="I17" i="21"/>
  <c r="I6" i="19" l="1"/>
  <c r="I11" s="1"/>
  <c r="I14" s="1"/>
  <c r="H6"/>
  <c r="H11" s="1"/>
  <c r="H14" s="1"/>
  <c r="J6"/>
  <c r="J11" s="1"/>
  <c r="J14" s="1"/>
  <c r="K28" i="9"/>
  <c r="K32" i="19"/>
  <c r="K38" i="6" s="1"/>
  <c r="K30" i="10" s="1"/>
  <c r="K31" s="1"/>
  <c r="G16" i="19"/>
  <c r="H13" s="1"/>
  <c r="J21" i="21"/>
  <c r="G25"/>
  <c r="G30" i="9"/>
  <c r="K37" i="10"/>
  <c r="K17" i="21" s="1"/>
  <c r="K30" i="6"/>
  <c r="K19" i="10" s="1"/>
  <c r="J17" i="21"/>
  <c r="H15" i="19" l="1"/>
  <c r="H18" s="1"/>
  <c r="H20" s="1"/>
  <c r="H25" i="21" s="1"/>
  <c r="K6" i="19"/>
  <c r="K11" s="1"/>
  <c r="K14" s="1"/>
  <c r="G12" i="21"/>
  <c r="G55" i="6"/>
  <c r="G39" i="10" s="1"/>
  <c r="G34" i="6"/>
  <c r="G21" i="10" s="1"/>
  <c r="G32" i="9"/>
  <c r="K21" i="21"/>
  <c r="H30" i="9" l="1"/>
  <c r="H34" i="6" s="1"/>
  <c r="H21" i="10" s="1"/>
  <c r="H22" s="1"/>
  <c r="H24" s="1"/>
  <c r="H16" i="19"/>
  <c r="I13" s="1"/>
  <c r="I15" s="1"/>
  <c r="I18" s="1"/>
  <c r="I20" s="1"/>
  <c r="G7" i="21"/>
  <c r="G14" i="6"/>
  <c r="G15" s="1"/>
  <c r="G18" i="21"/>
  <c r="G23"/>
  <c r="G22" i="10"/>
  <c r="G24" s="1"/>
  <c r="H55" i="6" l="1"/>
  <c r="H39" i="10" s="1"/>
  <c r="H18" i="21" s="1"/>
  <c r="H12"/>
  <c r="H32" i="9"/>
  <c r="I30"/>
  <c r="I25" i="21"/>
  <c r="H23"/>
  <c r="I16" i="19"/>
  <c r="J13" s="1"/>
  <c r="G24" i="21"/>
  <c r="H13" i="6"/>
  <c r="G8" i="10"/>
  <c r="G9" s="1"/>
  <c r="G25" s="1"/>
  <c r="H14" i="6" l="1"/>
  <c r="H15" s="1"/>
  <c r="H8" i="10" s="1"/>
  <c r="H9" s="1"/>
  <c r="H25" s="1"/>
  <c r="H7" i="21"/>
  <c r="H24" s="1"/>
  <c r="H7" i="18" s="1"/>
  <c r="H9" s="1"/>
  <c r="H16" s="1"/>
  <c r="J15" i="19"/>
  <c r="J18" s="1"/>
  <c r="J20" s="1"/>
  <c r="I55" i="6"/>
  <c r="I39" i="10" s="1"/>
  <c r="I12" i="21"/>
  <c r="I32" i="9"/>
  <c r="I34" i="6"/>
  <c r="I21" i="10" s="1"/>
  <c r="G26" i="21"/>
  <c r="G40" s="1"/>
  <c r="G42" s="1"/>
  <c r="G7" i="18"/>
  <c r="G9" s="1"/>
  <c r="G16" s="1"/>
  <c r="I18" i="21" l="1"/>
  <c r="I13" i="6"/>
  <c r="H26" i="21"/>
  <c r="H40" s="1"/>
  <c r="J25"/>
  <c r="J30" i="9"/>
  <c r="I22" i="10"/>
  <c r="I24" s="1"/>
  <c r="I23" i="21"/>
  <c r="I14" i="6"/>
  <c r="I7" i="21"/>
  <c r="J16" i="19"/>
  <c r="K13" s="1"/>
  <c r="G38" i="10"/>
  <c r="G40" s="1"/>
  <c r="G42" s="1"/>
  <c r="G44" s="1"/>
  <c r="H41" i="21"/>
  <c r="I15" i="6" l="1"/>
  <c r="I8" i="10" s="1"/>
  <c r="I9" s="1"/>
  <c r="I25" s="1"/>
  <c r="H42" i="21"/>
  <c r="H38" i="10" s="1"/>
  <c r="H40" s="1"/>
  <c r="H42" s="1"/>
  <c r="H44" s="1"/>
  <c r="K15" i="19"/>
  <c r="K18" s="1"/>
  <c r="K20" s="1"/>
  <c r="I24" i="21"/>
  <c r="J32" i="9"/>
  <c r="J34" i="6"/>
  <c r="J21" i="10" s="1"/>
  <c r="J12" i="21"/>
  <c r="J55" i="6"/>
  <c r="J39" i="10" s="1"/>
  <c r="J14" i="6" l="1"/>
  <c r="J18" i="21"/>
  <c r="J13" i="6"/>
  <c r="I41" i="21"/>
  <c r="I26"/>
  <c r="I40" s="1"/>
  <c r="I7" i="18"/>
  <c r="I9" s="1"/>
  <c r="I16" s="1"/>
  <c r="J7" i="21"/>
  <c r="K30" i="9"/>
  <c r="K55" i="6" s="1"/>
  <c r="K25" i="21"/>
  <c r="J23"/>
  <c r="J22" i="10"/>
  <c r="J24" s="1"/>
  <c r="K16" i="19"/>
  <c r="J15" i="6" l="1"/>
  <c r="K13" s="1"/>
  <c r="I42" i="21"/>
  <c r="J41" s="1"/>
  <c r="J24"/>
  <c r="K32" i="9"/>
  <c r="K34" i="6"/>
  <c r="K21" i="10" s="1"/>
  <c r="K22" s="1"/>
  <c r="K12" i="21"/>
  <c r="K39" i="10"/>
  <c r="K18" i="21" s="1"/>
  <c r="J8" i="10" l="1"/>
  <c r="J9" s="1"/>
  <c r="I38"/>
  <c r="I40" s="1"/>
  <c r="I42" s="1"/>
  <c r="I44" s="1"/>
  <c r="K23" i="21"/>
  <c r="K24" i="10"/>
  <c r="J7" i="18"/>
  <c r="J9" s="1"/>
  <c r="J16" s="1"/>
  <c r="J26" i="21"/>
  <c r="J40" s="1"/>
  <c r="J42" s="1"/>
  <c r="K14" i="6"/>
  <c r="K15" s="1"/>
  <c r="K8" i="10" s="1"/>
  <c r="K9" s="1"/>
  <c r="K7" i="21"/>
  <c r="J25" i="10" l="1"/>
  <c r="K24" i="21"/>
  <c r="K7" i="18" s="1"/>
  <c r="K9" s="1"/>
  <c r="K25" i="10"/>
  <c r="K41" i="21"/>
  <c r="J38" i="10"/>
  <c r="J40" s="1"/>
  <c r="J42" s="1"/>
  <c r="J44" l="1"/>
  <c r="K26" i="21"/>
  <c r="K40" s="1"/>
  <c r="K42" s="1"/>
  <c r="K38" i="10" s="1"/>
  <c r="K40" s="1"/>
  <c r="K42" s="1"/>
  <c r="K44" s="1"/>
  <c r="K11" i="18"/>
  <c r="K17" s="1"/>
  <c r="K16"/>
  <c r="G18" l="1"/>
  <c r="G21" s="1"/>
  <c r="G24" l="1"/>
</calcChain>
</file>

<file path=xl/sharedStrings.xml><?xml version="1.0" encoding="utf-8"?>
<sst xmlns="http://schemas.openxmlformats.org/spreadsheetml/2006/main" count="1993" uniqueCount="351">
  <si>
    <t>Profit &amp; Loss Statement</t>
  </si>
  <si>
    <t>Fiscal year ends 31st March</t>
  </si>
  <si>
    <t>Year Tracker</t>
  </si>
  <si>
    <t>Particulars</t>
  </si>
  <si>
    <t>Balance Sheet</t>
  </si>
  <si>
    <t>Assets</t>
  </si>
  <si>
    <t>Total non-current assets</t>
  </si>
  <si>
    <t>Total current assets</t>
  </si>
  <si>
    <t>Equity</t>
  </si>
  <si>
    <t>Total current liabilities</t>
  </si>
  <si>
    <t>Cash Flows</t>
  </si>
  <si>
    <t>Income tax expense</t>
  </si>
  <si>
    <t>Depreciation and amortization</t>
  </si>
  <si>
    <t>Cash generated from operations</t>
  </si>
  <si>
    <t>Income taxes paid</t>
  </si>
  <si>
    <t>Net cash used in financing activities</t>
  </si>
  <si>
    <t>Closing</t>
  </si>
  <si>
    <t>Depreciation</t>
  </si>
  <si>
    <t>Gross Profit</t>
  </si>
  <si>
    <t>EBITDA</t>
  </si>
  <si>
    <t>EBIT</t>
  </si>
  <si>
    <t>Finance cost</t>
  </si>
  <si>
    <t>Total operating expenses</t>
  </si>
  <si>
    <t>General and administrative expenses</t>
  </si>
  <si>
    <t>Selling and marketing expenses</t>
  </si>
  <si>
    <t>Total liabilities and equity</t>
  </si>
  <si>
    <t xml:space="preserve">Total Equity  </t>
  </si>
  <si>
    <t xml:space="preserve">   Share capital</t>
  </si>
  <si>
    <t>Total liabilities</t>
  </si>
  <si>
    <t>Total Assets</t>
  </si>
  <si>
    <t>Cash and cash equivalents at the end of the period</t>
  </si>
  <si>
    <t>Cash and cash equivalents at the beginning of the period</t>
  </si>
  <si>
    <t>Net increase/(decrease)  in cash and cash equivalents</t>
  </si>
  <si>
    <t>FINANCING ACTIVITIES</t>
  </si>
  <si>
    <t>Net cash used in investing activities</t>
  </si>
  <si>
    <t>INVESTING ACTIVITIES</t>
  </si>
  <si>
    <t>Net cash provided by operating activities</t>
  </si>
  <si>
    <t>Changes in working capital</t>
  </si>
  <si>
    <t>OPERATING ACTIVITIES</t>
  </si>
  <si>
    <t>PAT</t>
  </si>
  <si>
    <t>EBT</t>
  </si>
  <si>
    <t>Check Sum</t>
  </si>
  <si>
    <t>Total Non-current liabilities</t>
  </si>
  <si>
    <t>Other Current Assets</t>
  </si>
  <si>
    <t>Free Cashflow to the Equity (FCFE)</t>
  </si>
  <si>
    <t>CFO</t>
  </si>
  <si>
    <t>- Capex</t>
  </si>
  <si>
    <t>Risk free rate</t>
  </si>
  <si>
    <t>Beta</t>
  </si>
  <si>
    <t>Expected return from market</t>
  </si>
  <si>
    <t>Cost of equity</t>
  </si>
  <si>
    <t>Terminal Growth Rate</t>
  </si>
  <si>
    <t>Terminal Value</t>
  </si>
  <si>
    <t>Discount Factors</t>
  </si>
  <si>
    <t>No. of Years</t>
  </si>
  <si>
    <t>Discount Factor</t>
  </si>
  <si>
    <t>Equity Value</t>
  </si>
  <si>
    <t>PV of FCFE</t>
  </si>
  <si>
    <t>PV of Terminal value</t>
  </si>
  <si>
    <t xml:space="preserve">Particulars </t>
  </si>
  <si>
    <t>Trade Receivables</t>
  </si>
  <si>
    <t>Fixed Assets</t>
  </si>
  <si>
    <t>Investments</t>
  </si>
  <si>
    <t>Deferred Tax Assets</t>
  </si>
  <si>
    <t>Reserves and Surplus</t>
  </si>
  <si>
    <t>(Purchase)/Sales of Fixed assets</t>
  </si>
  <si>
    <t>Company premium</t>
  </si>
  <si>
    <t>Value of the Firm</t>
  </si>
  <si>
    <t>Less: Debt</t>
  </si>
  <si>
    <t>Add: Cash</t>
  </si>
  <si>
    <t>Equity value</t>
  </si>
  <si>
    <t>Promoter's Infusion</t>
  </si>
  <si>
    <t>Investor's Infusion</t>
  </si>
  <si>
    <t>Stake Sale</t>
  </si>
  <si>
    <t>Year</t>
  </si>
  <si>
    <t>Y1</t>
  </si>
  <si>
    <t>Y2</t>
  </si>
  <si>
    <t>Y3</t>
  </si>
  <si>
    <t>Y4</t>
  </si>
  <si>
    <t>Y5</t>
  </si>
  <si>
    <t xml:space="preserve">Inflation </t>
  </si>
  <si>
    <t>Cumm</t>
  </si>
  <si>
    <t xml:space="preserve">Annual Month </t>
  </si>
  <si>
    <t xml:space="preserve">Effective Month </t>
  </si>
  <si>
    <t>Marketing Expense</t>
  </si>
  <si>
    <t>Social media</t>
  </si>
  <si>
    <t>ASO/SEO/SEM</t>
  </si>
  <si>
    <t>Print Ads</t>
  </si>
  <si>
    <t>Email &amp; SMS Marketing</t>
  </si>
  <si>
    <t>Sponsorship and Campaigns</t>
  </si>
  <si>
    <t xml:space="preserve">Total </t>
  </si>
  <si>
    <t>Number of Visits</t>
  </si>
  <si>
    <t xml:space="preserve">Existing </t>
  </si>
  <si>
    <t xml:space="preserve">Inorganic </t>
  </si>
  <si>
    <t xml:space="preserve">Total Exist+Inorganic </t>
  </si>
  <si>
    <t xml:space="preserve">Organic Rate </t>
  </si>
  <si>
    <t>Organic Visits</t>
  </si>
  <si>
    <t>Sub-Total Visits</t>
  </si>
  <si>
    <t xml:space="preserve">Churn </t>
  </si>
  <si>
    <t xml:space="preserve">of sub total </t>
  </si>
  <si>
    <t xml:space="preserve">Active user ratio </t>
  </si>
  <si>
    <t>#</t>
  </si>
  <si>
    <t>User contribution</t>
  </si>
  <si>
    <t xml:space="preserve">Annual Summary </t>
  </si>
  <si>
    <t>Gross Total</t>
  </si>
  <si>
    <t>Payment Gateway</t>
  </si>
  <si>
    <t>Total</t>
  </si>
  <si>
    <t xml:space="preserve">Office Rent </t>
  </si>
  <si>
    <t>Electricity Expenses</t>
  </si>
  <si>
    <t>Internet</t>
  </si>
  <si>
    <t>Telephone</t>
  </si>
  <si>
    <t>Printing and Stationery</t>
  </si>
  <si>
    <t>Web and Servers</t>
  </si>
  <si>
    <t>Traveling Expenses</t>
  </si>
  <si>
    <t>Professional Fees</t>
  </si>
  <si>
    <t>Repairs and Maintenance</t>
  </si>
  <si>
    <t>Others Expenes</t>
  </si>
  <si>
    <t>Conveyance Charges</t>
  </si>
  <si>
    <t>Per Month</t>
  </si>
  <si>
    <t>Per Employee</t>
  </si>
  <si>
    <t>Of Revenue</t>
  </si>
  <si>
    <t>Number of Employees</t>
  </si>
  <si>
    <t>Growth</t>
  </si>
  <si>
    <t xml:space="preserve">_months </t>
  </si>
  <si>
    <t>CEO</t>
  </si>
  <si>
    <t>Sales Team</t>
  </si>
  <si>
    <t>National Head</t>
  </si>
  <si>
    <t>Regional Head</t>
  </si>
  <si>
    <t>Sales Executives</t>
  </si>
  <si>
    <t>Support Staff</t>
  </si>
  <si>
    <t>Marketing Team</t>
  </si>
  <si>
    <t>Head Marketing</t>
  </si>
  <si>
    <t>Marketing Executives</t>
  </si>
  <si>
    <t>Development Team</t>
  </si>
  <si>
    <t>Android Developer</t>
  </si>
  <si>
    <t>iOS Developer</t>
  </si>
  <si>
    <t>UX / UI Developer</t>
  </si>
  <si>
    <t>Admin Team</t>
  </si>
  <si>
    <t>HR Head</t>
  </si>
  <si>
    <t>Salaries of Employees</t>
  </si>
  <si>
    <t>Salary P.M</t>
  </si>
  <si>
    <t>Computers/Laptops</t>
  </si>
  <si>
    <t>Annual Summary (No of Employees)</t>
  </si>
  <si>
    <t>Annual Summary (Total Salary)</t>
  </si>
  <si>
    <t>Per Emp</t>
  </si>
  <si>
    <t>Opening WDV</t>
  </si>
  <si>
    <t>Closing WDV</t>
  </si>
  <si>
    <t>Less: GST</t>
  </si>
  <si>
    <t>Tax</t>
  </si>
  <si>
    <t>DTA/(DTL)</t>
  </si>
  <si>
    <t>PBT</t>
  </si>
  <si>
    <t>Depreciation Co Act</t>
  </si>
  <si>
    <t>Depreciation IT Act</t>
  </si>
  <si>
    <t>Annual PBT</t>
  </si>
  <si>
    <t>Loss b/f</t>
  </si>
  <si>
    <t>Loss C/F</t>
  </si>
  <si>
    <t>Taxable Value</t>
  </si>
  <si>
    <t>Tax %</t>
  </si>
  <si>
    <t>Tax for the year</t>
  </si>
  <si>
    <t>Cess</t>
  </si>
  <si>
    <t>Deferred Tax</t>
  </si>
  <si>
    <t>Depri CO Act</t>
  </si>
  <si>
    <t>Depri IT Act</t>
  </si>
  <si>
    <t xml:space="preserve">Timing Difference </t>
  </si>
  <si>
    <t>Tax%</t>
  </si>
  <si>
    <t xml:space="preserve">Equity </t>
  </si>
  <si>
    <t xml:space="preserve">Opening </t>
  </si>
  <si>
    <t xml:space="preserve">Addition by promoters </t>
  </si>
  <si>
    <t xml:space="preserve">Addition by investors </t>
  </si>
  <si>
    <t xml:space="preserve">Closing </t>
  </si>
  <si>
    <t>Reserves &amp; Surplus</t>
  </si>
  <si>
    <t xml:space="preserve">Additions </t>
  </si>
  <si>
    <t xml:space="preserve">Long Term Debt </t>
  </si>
  <si>
    <t xml:space="preserve">Secured </t>
  </si>
  <si>
    <t xml:space="preserve">Unsecured </t>
  </si>
  <si>
    <t xml:space="preserve">Current Liabilities </t>
  </si>
  <si>
    <t xml:space="preserve">No of days </t>
  </si>
  <si>
    <t>Expenses Payable</t>
  </si>
  <si>
    <t>Salaries Payable</t>
  </si>
  <si>
    <t xml:space="preserve">GST Payable </t>
  </si>
  <si>
    <t xml:space="preserve">Other Liabilities </t>
  </si>
  <si>
    <t>Provision for Taxes</t>
  </si>
  <si>
    <t xml:space="preserve">Long term investment </t>
  </si>
  <si>
    <t xml:space="preserve">Deferred tax asset </t>
  </si>
  <si>
    <t xml:space="preserve">Current Assets </t>
  </si>
  <si>
    <t>No of Days</t>
  </si>
  <si>
    <t xml:space="preserve">Inventory </t>
  </si>
  <si>
    <t>Deposits</t>
  </si>
  <si>
    <t xml:space="preserve">GST Credit </t>
  </si>
  <si>
    <t xml:space="preserve">Add: GST on Expenses </t>
  </si>
  <si>
    <t xml:space="preserve">Less: GST on Revenue </t>
  </si>
  <si>
    <t>Advance Tax Paid</t>
  </si>
  <si>
    <t>Months</t>
  </si>
  <si>
    <t>GST</t>
  </si>
  <si>
    <t xml:space="preserve">Long Term Borrowings </t>
  </si>
  <si>
    <t xml:space="preserve">Salaries Payable </t>
  </si>
  <si>
    <t>Total WDV</t>
  </si>
  <si>
    <t xml:space="preserve">Trade Receivables </t>
  </si>
  <si>
    <t xml:space="preserve">Other Current Assets </t>
  </si>
  <si>
    <t xml:space="preserve">Cash and Bank </t>
  </si>
  <si>
    <t>Advance Tax</t>
  </si>
  <si>
    <t>Depreciation (As per CO Act)</t>
  </si>
  <si>
    <t>Depreciation (As per IT Act)</t>
  </si>
  <si>
    <t>Additions more than 180 days</t>
  </si>
  <si>
    <t>Additions less than 180 days</t>
  </si>
  <si>
    <t>Total Summary</t>
  </si>
  <si>
    <t>Additions &gt; 180 days</t>
  </si>
  <si>
    <t>Additions &lt; 180 days</t>
  </si>
  <si>
    <t>Total Additions</t>
  </si>
  <si>
    <t>Adjustments:</t>
  </si>
  <si>
    <t>Debt</t>
  </si>
  <si>
    <t>Current Liabilities</t>
  </si>
  <si>
    <t>Non-current assets</t>
  </si>
  <si>
    <t>Salaries paid</t>
  </si>
  <si>
    <t>GST Expense</t>
  </si>
  <si>
    <t>Growth% (mth)</t>
  </si>
  <si>
    <t>Closing Installs</t>
  </si>
  <si>
    <t>Claimable?</t>
  </si>
  <si>
    <t>Yes</t>
  </si>
  <si>
    <t>No</t>
  </si>
  <si>
    <t>Rates and Taxes</t>
  </si>
  <si>
    <t>Claimable GST On Expenses</t>
  </si>
  <si>
    <t>Non Claimable GST On Expenses</t>
  </si>
  <si>
    <t>GST Claimable</t>
  </si>
  <si>
    <t>Initial</t>
  </si>
  <si>
    <t>Cost</t>
  </si>
  <si>
    <t>Consultancy Charges</t>
  </si>
  <si>
    <t>Staff Welfare</t>
  </si>
  <si>
    <t>Insurance</t>
  </si>
  <si>
    <t>Subscriptions</t>
  </si>
  <si>
    <t>License and Permits</t>
  </si>
  <si>
    <t>Trade Fairs/Seminars</t>
  </si>
  <si>
    <t>Others</t>
  </si>
  <si>
    <t>Total General Mkting Expenses</t>
  </si>
  <si>
    <t xml:space="preserve">Branding and PR </t>
  </si>
  <si>
    <t>Branding</t>
  </si>
  <si>
    <t xml:space="preserve">Public Relations </t>
  </si>
  <si>
    <t xml:space="preserve">Total Branding and PR </t>
  </si>
  <si>
    <t>CxOs</t>
  </si>
  <si>
    <t>CTO</t>
  </si>
  <si>
    <t>CMO</t>
  </si>
  <si>
    <t>COO</t>
  </si>
  <si>
    <t>CCO</t>
  </si>
  <si>
    <t>Zonal Head</t>
  </si>
  <si>
    <t>Creatives Team</t>
  </si>
  <si>
    <t>Brand Manager</t>
  </si>
  <si>
    <t>Graphic Designers</t>
  </si>
  <si>
    <t>Team Leader</t>
  </si>
  <si>
    <t>Other Developers / Coders</t>
  </si>
  <si>
    <t xml:space="preserve">Accounts Team </t>
  </si>
  <si>
    <t>Accounts Head</t>
  </si>
  <si>
    <t>Accounts Executives</t>
  </si>
  <si>
    <t>HR Executives</t>
  </si>
  <si>
    <t>Office Boys</t>
  </si>
  <si>
    <t>Maintenance Staff</t>
  </si>
  <si>
    <t xml:space="preserve">Computer </t>
  </si>
  <si>
    <t xml:space="preserve">Number of Computers </t>
  </si>
  <si>
    <t xml:space="preserve">Laptops </t>
  </si>
  <si>
    <t xml:space="preserve">Number of Laptops </t>
  </si>
  <si>
    <t xml:space="preserve">Mobile / Tabs </t>
  </si>
  <si>
    <t xml:space="preserve">Number of Mobile / Tabs </t>
  </si>
  <si>
    <t xml:space="preserve">Printers and Scanners </t>
  </si>
  <si>
    <t xml:space="preserve">Number of Printers and Scanners </t>
  </si>
  <si>
    <t xml:space="preserve">Total Computers </t>
  </si>
  <si>
    <t xml:space="preserve">Furniture and Fixtures </t>
  </si>
  <si>
    <t xml:space="preserve">Cupboards </t>
  </si>
  <si>
    <t xml:space="preserve">Number of Cupboards </t>
  </si>
  <si>
    <t xml:space="preserve">Chairs and Desks </t>
  </si>
  <si>
    <t xml:space="preserve">Number of Chairs and Desks </t>
  </si>
  <si>
    <t xml:space="preserve">Other furniture </t>
  </si>
  <si>
    <t xml:space="preserve">Total Furniture and Fixtures </t>
  </si>
  <si>
    <t xml:space="preserve">Equipment </t>
  </si>
  <si>
    <t xml:space="preserve">Air Conditioners </t>
  </si>
  <si>
    <t xml:space="preserve">Number of ACs </t>
  </si>
  <si>
    <t xml:space="preserve">Security Cameras </t>
  </si>
  <si>
    <t xml:space="preserve">Number of security cameras </t>
  </si>
  <si>
    <t xml:space="preserve">Other Equipment </t>
  </si>
  <si>
    <t xml:space="preserve">Number of other equipments </t>
  </si>
  <si>
    <t xml:space="preserve">Total Equipments </t>
  </si>
  <si>
    <t xml:space="preserve">Softwares </t>
  </si>
  <si>
    <t xml:space="preserve">Website </t>
  </si>
  <si>
    <t xml:space="preserve">Application </t>
  </si>
  <si>
    <t xml:space="preserve">Other Softwares </t>
  </si>
  <si>
    <t xml:space="preserve">Total Softwares </t>
  </si>
  <si>
    <t xml:space="preserve">Cummulative Summary </t>
  </si>
  <si>
    <t xml:space="preserve">Deletion </t>
  </si>
  <si>
    <t>Add: Current Year Loss</t>
  </si>
  <si>
    <t>Less: Utilisation</t>
  </si>
  <si>
    <t xml:space="preserve">Composite Scheme </t>
  </si>
  <si>
    <t xml:space="preserve">Partiuclars </t>
  </si>
  <si>
    <t>Rate</t>
  </si>
  <si>
    <t>Tax Rate</t>
  </si>
  <si>
    <t>Surcharge</t>
  </si>
  <si>
    <t>Effective Tax Rate</t>
  </si>
  <si>
    <t>Add: Deferred Tax Asset</t>
  </si>
  <si>
    <t>Less: Deferred Tax Liability</t>
  </si>
  <si>
    <t>Secured from Banks</t>
  </si>
  <si>
    <t>Unsecured from Banks and NBFCs</t>
  </si>
  <si>
    <t>Unsecured from Friends &amp; Relatives</t>
  </si>
  <si>
    <t>Total Long Term Borrowings</t>
  </si>
  <si>
    <t>Deletion</t>
  </si>
  <si>
    <t/>
  </si>
  <si>
    <t>Total Furniture and Fixtures</t>
  </si>
  <si>
    <t>Total Equipments</t>
  </si>
  <si>
    <t>Total Softwares</t>
  </si>
  <si>
    <t>Opening DTA/(DTL)</t>
  </si>
  <si>
    <t>Closing DTA/(DTL)</t>
  </si>
  <si>
    <t>Discounts offered</t>
  </si>
  <si>
    <t>Discounts Offered</t>
  </si>
  <si>
    <t>Discount % (myt)</t>
  </si>
  <si>
    <t>- Discount offered</t>
  </si>
  <si>
    <t>Net Total Revenue</t>
  </si>
  <si>
    <t>Less: Discounts</t>
  </si>
  <si>
    <t>Gross Revenues</t>
  </si>
  <si>
    <t xml:space="preserve">Lights and fittings </t>
  </si>
  <si>
    <t>Number of Furniture</t>
  </si>
  <si>
    <t>Website</t>
  </si>
  <si>
    <t>Apps</t>
  </si>
  <si>
    <t>Other Softwares</t>
  </si>
  <si>
    <t>CAC Per User</t>
  </si>
  <si>
    <t>Churn Rate</t>
  </si>
  <si>
    <t xml:space="preserve">Product Category </t>
  </si>
  <si>
    <t>No of Transactions</t>
  </si>
  <si>
    <t>GMV</t>
  </si>
  <si>
    <t>Selling Price</t>
  </si>
  <si>
    <t>Electronics</t>
  </si>
  <si>
    <t>Toys &amp; Hobbies</t>
  </si>
  <si>
    <t>Revenue</t>
  </si>
  <si>
    <t>Fashion</t>
  </si>
  <si>
    <t>Health&amp;Beauty</t>
  </si>
  <si>
    <t>Home and Garden</t>
  </si>
  <si>
    <t>Kitchen Appliances</t>
  </si>
  <si>
    <t>Mobile Phones Accessories</t>
  </si>
  <si>
    <t>Sports &amp; Outdoor</t>
  </si>
  <si>
    <t>Watches</t>
  </si>
  <si>
    <t>Margins</t>
  </si>
  <si>
    <t>Lot Size</t>
  </si>
  <si>
    <t>Revenue from B2B</t>
  </si>
  <si>
    <t>Revenue from B2C</t>
  </si>
  <si>
    <t>Revenue from Micro Ent</t>
  </si>
  <si>
    <t>No of Office</t>
  </si>
  <si>
    <t>Min</t>
  </si>
  <si>
    <t>Per employee</t>
  </si>
  <si>
    <t>Active No. of Transaction</t>
  </si>
  <si>
    <t>Computer &amp; Networking Accessories</t>
  </si>
  <si>
    <t>Desktops/Laptops</t>
  </si>
  <si>
    <t>Cost of Goods</t>
  </si>
  <si>
    <t>Smarthome</t>
  </si>
  <si>
    <t>GST On Revenue</t>
  </si>
  <si>
    <t>Automotive</t>
  </si>
  <si>
    <t>Mobile Handsets/Tablets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</si>
</sst>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#,##0;\(#,##0\);\-;@"/>
    <numFmt numFmtId="165" formatCode="0.0%"/>
    <numFmt numFmtId="166" formatCode="&quot;$&quot;#,##0.00"/>
    <numFmt numFmtId="167" formatCode="_(* #,##0.00_);_(* \(#,##0.00\);_(* &quot;-&quot;??_);_(@_)"/>
    <numFmt numFmtId="168" formatCode="_(* #,##0_);_(* \(#,##0\);_(* &quot;-&quot;??_);_(@_)"/>
    <numFmt numFmtId="169" formatCode="_(&quot;$&quot;* #,##0.00_);_(&quot;$&quot;* \(#,##0.00\);_(&quot;$&quot;* &quot;-&quot;??_);_(@_)"/>
    <numFmt numFmtId="170" formatCode="_ * #,##0_ ;_ * \-#,##0_ ;_ * &quot;-&quot;??_ ;_ @_ "/>
    <numFmt numFmtId="171" formatCode="_ * #,##0.0_ ;_ * \-#,##0.0_ ;_ * &quot;-&quot;?_ ;_ @_ 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u val="singleAccounting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rgb="FF0070C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5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3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164" fontId="2" fillId="2" borderId="0" xfId="0" applyNumberFormat="1" applyFont="1" applyFill="1" applyAlignment="1">
      <alignment horizontal="left" vertical="center" wrapText="1"/>
    </xf>
    <xf numFmtId="3" fontId="0" fillId="0" borderId="0" xfId="0" applyNumberFormat="1"/>
    <xf numFmtId="0" fontId="0" fillId="0" borderId="1" xfId="0" applyBorder="1"/>
    <xf numFmtId="0" fontId="1" fillId="0" borderId="0" xfId="0" quotePrefix="1" applyFont="1"/>
    <xf numFmtId="10" fontId="0" fillId="0" borderId="0" xfId="0" applyNumberFormat="1"/>
    <xf numFmtId="166" fontId="10" fillId="0" borderId="0" xfId="1" applyFont="1"/>
    <xf numFmtId="164" fontId="4" fillId="2" borderId="0" xfId="0" applyNumberFormat="1" applyFont="1" applyFill="1" applyAlignment="1">
      <alignment vertical="center" wrapText="1"/>
    </xf>
    <xf numFmtId="166" fontId="11" fillId="0" borderId="0" xfId="1" applyFont="1" applyAlignment="1">
      <alignment horizontal="center"/>
    </xf>
    <xf numFmtId="166" fontId="11" fillId="0" borderId="0" xfId="1" applyFont="1"/>
    <xf numFmtId="38" fontId="11" fillId="0" borderId="3" xfId="1" applyNumberFormat="1" applyFont="1" applyBorder="1"/>
    <xf numFmtId="166" fontId="12" fillId="0" borderId="0" xfId="1" applyFont="1"/>
    <xf numFmtId="10" fontId="12" fillId="0" borderId="0" xfId="1" applyNumberFormat="1" applyFont="1"/>
    <xf numFmtId="38" fontId="10" fillId="0" borderId="3" xfId="1" applyNumberFormat="1" applyFont="1" applyBorder="1"/>
    <xf numFmtId="166" fontId="14" fillId="0" borderId="0" xfId="1" applyFont="1"/>
    <xf numFmtId="166" fontId="11" fillId="0" borderId="3" xfId="1" applyFont="1" applyBorder="1"/>
    <xf numFmtId="166" fontId="12" fillId="0" borderId="3" xfId="1" applyFont="1" applyBorder="1"/>
    <xf numFmtId="166" fontId="10" fillId="0" borderId="3" xfId="1" applyFont="1" applyBorder="1"/>
    <xf numFmtId="37" fontId="10" fillId="0" borderId="0" xfId="1" applyNumberFormat="1" applyFont="1"/>
    <xf numFmtId="166" fontId="9" fillId="0" borderId="0" xfId="1" applyFont="1"/>
    <xf numFmtId="3" fontId="11" fillId="0" borderId="3" xfId="5" applyNumberFormat="1" applyFont="1" applyBorder="1" applyAlignment="1">
      <alignment horizontal="left"/>
    </xf>
    <xf numFmtId="3" fontId="10" fillId="0" borderId="3" xfId="5" applyNumberFormat="1" applyFont="1" applyBorder="1" applyAlignment="1">
      <alignment horizontal="left" indent="1"/>
    </xf>
    <xf numFmtId="3" fontId="11" fillId="0" borderId="3" xfId="5" applyNumberFormat="1" applyFont="1" applyBorder="1" applyAlignment="1">
      <alignment horizontal="left" indent="1"/>
    </xf>
    <xf numFmtId="3" fontId="10" fillId="0" borderId="3" xfId="5" applyNumberFormat="1" applyFont="1" applyBorder="1" applyAlignment="1">
      <alignment horizontal="left"/>
    </xf>
    <xf numFmtId="3" fontId="15" fillId="0" borderId="3" xfId="5" applyNumberFormat="1" applyFont="1" applyBorder="1" applyAlignment="1">
      <alignment horizontal="left"/>
    </xf>
    <xf numFmtId="166" fontId="16" fillId="0" borderId="0" xfId="1" applyFont="1"/>
    <xf numFmtId="166" fontId="17" fillId="0" borderId="0" xfId="1" applyFont="1" applyAlignment="1">
      <alignment horizontal="right"/>
    </xf>
    <xf numFmtId="166" fontId="8" fillId="3" borderId="6" xfId="1" applyFont="1" applyFill="1" applyBorder="1" applyAlignment="1">
      <alignment horizontal="center"/>
    </xf>
    <xf numFmtId="166" fontId="8" fillId="3" borderId="0" xfId="1" applyFont="1" applyFill="1" applyBorder="1" applyAlignment="1">
      <alignment horizontal="center"/>
    </xf>
    <xf numFmtId="0" fontId="0" fillId="0" borderId="0" xfId="0" applyFont="1"/>
    <xf numFmtId="38" fontId="2" fillId="0" borderId="0" xfId="0" applyNumberFormat="1" applyFont="1"/>
    <xf numFmtId="9" fontId="0" fillId="0" borderId="0" xfId="0" applyNumberFormat="1"/>
    <xf numFmtId="0" fontId="0" fillId="0" borderId="0" xfId="0" applyBorder="1"/>
    <xf numFmtId="0" fontId="0" fillId="0" borderId="8" xfId="0" applyBorder="1"/>
    <xf numFmtId="3" fontId="0" fillId="0" borderId="8" xfId="0" applyNumberFormat="1" applyBorder="1"/>
    <xf numFmtId="1" fontId="0" fillId="0" borderId="0" xfId="0" applyNumberFormat="1"/>
    <xf numFmtId="168" fontId="8" fillId="3" borderId="0" xfId="2" applyNumberFormat="1" applyFont="1" applyFill="1" applyBorder="1" applyAlignment="1">
      <alignment horizontal="center"/>
    </xf>
    <xf numFmtId="166" fontId="8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9" fontId="0" fillId="0" borderId="11" xfId="0" applyNumberFormat="1" applyBorder="1"/>
    <xf numFmtId="0" fontId="0" fillId="0" borderId="12" xfId="0" applyBorder="1"/>
    <xf numFmtId="165" fontId="0" fillId="0" borderId="13" xfId="0" applyNumberFormat="1" applyBorder="1"/>
    <xf numFmtId="0" fontId="0" fillId="0" borderId="14" xfId="0" applyBorder="1"/>
    <xf numFmtId="10" fontId="0" fillId="0" borderId="15" xfId="0" applyNumberFormat="1" applyBorder="1"/>
    <xf numFmtId="0" fontId="1" fillId="5" borderId="16" xfId="0" applyFont="1" applyFill="1" applyBorder="1" applyAlignment="1">
      <alignment horizontal="center"/>
    </xf>
    <xf numFmtId="0" fontId="1" fillId="5" borderId="9" xfId="0" applyFont="1" applyFill="1" applyBorder="1"/>
    <xf numFmtId="0" fontId="0" fillId="2" borderId="0" xfId="0" applyFill="1"/>
    <xf numFmtId="10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5" borderId="6" xfId="0" applyFont="1" applyFill="1" applyBorder="1" applyAlignment="1">
      <alignment horizontal="center"/>
    </xf>
    <xf numFmtId="0" fontId="0" fillId="2" borderId="6" xfId="0" applyFill="1" applyBorder="1"/>
    <xf numFmtId="9" fontId="0" fillId="2" borderId="6" xfId="0" applyNumberFormat="1" applyFill="1" applyBorder="1"/>
    <xf numFmtId="0" fontId="0" fillId="2" borderId="6" xfId="0" applyFont="1" applyFill="1" applyBorder="1"/>
    <xf numFmtId="0" fontId="19" fillId="0" borderId="0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1" fillId="0" borderId="21" xfId="0" applyFont="1" applyBorder="1"/>
    <xf numFmtId="0" fontId="1" fillId="0" borderId="1" xfId="0" applyFont="1" applyBorder="1"/>
    <xf numFmtId="43" fontId="0" fillId="2" borderId="0" xfId="0" applyNumberFormat="1" applyFill="1"/>
    <xf numFmtId="9" fontId="19" fillId="0" borderId="0" xfId="0" applyNumberFormat="1" applyFont="1" applyBorder="1"/>
    <xf numFmtId="38" fontId="0" fillId="0" borderId="20" xfId="0" applyNumberFormat="1" applyBorder="1"/>
    <xf numFmtId="38" fontId="0" fillId="2" borderId="0" xfId="0" applyNumberFormat="1" applyFill="1" applyBorder="1"/>
    <xf numFmtId="3" fontId="0" fillId="2" borderId="0" xfId="0" applyNumberFormat="1" applyFill="1" applyBorder="1"/>
    <xf numFmtId="170" fontId="0" fillId="2" borderId="0" xfId="0" applyNumberFormat="1" applyFont="1" applyFill="1" applyBorder="1"/>
    <xf numFmtId="170" fontId="0" fillId="2" borderId="5" xfId="0" applyNumberFormat="1" applyFont="1" applyFill="1" applyBorder="1"/>
    <xf numFmtId="38" fontId="0" fillId="0" borderId="20" xfId="0" applyNumberFormat="1" applyFont="1" applyBorder="1"/>
    <xf numFmtId="0" fontId="2" fillId="2" borderId="0" xfId="0" applyFont="1" applyFill="1" applyBorder="1"/>
    <xf numFmtId="10" fontId="2" fillId="2" borderId="0" xfId="0" applyNumberFormat="1" applyFont="1" applyFill="1" applyBorder="1"/>
    <xf numFmtId="0" fontId="0" fillId="0" borderId="20" xfId="0" applyFont="1" applyBorder="1"/>
    <xf numFmtId="9" fontId="0" fillId="2" borderId="0" xfId="0" applyNumberFormat="1" applyFont="1" applyFill="1" applyBorder="1"/>
    <xf numFmtId="9" fontId="0" fillId="2" borderId="5" xfId="0" applyNumberFormat="1" applyFont="1" applyFill="1" applyBorder="1"/>
    <xf numFmtId="0" fontId="0" fillId="0" borderId="21" xfId="0" applyFont="1" applyBorder="1"/>
    <xf numFmtId="10" fontId="0" fillId="2" borderId="1" xfId="0" applyNumberFormat="1" applyFont="1" applyFill="1" applyBorder="1"/>
    <xf numFmtId="0" fontId="0" fillId="2" borderId="1" xfId="0" applyFont="1" applyFill="1" applyBorder="1"/>
    <xf numFmtId="170" fontId="0" fillId="2" borderId="1" xfId="0" applyNumberFormat="1" applyFont="1" applyFill="1" applyBorder="1"/>
    <xf numFmtId="170" fontId="0" fillId="2" borderId="22" xfId="0" applyNumberFormat="1" applyFont="1" applyFill="1" applyBorder="1"/>
    <xf numFmtId="38" fontId="0" fillId="0" borderId="23" xfId="0" applyNumberFormat="1" applyFont="1" applyBorder="1"/>
    <xf numFmtId="2" fontId="0" fillId="2" borderId="24" xfId="0" applyNumberFormat="1" applyFont="1" applyFill="1" applyBorder="1"/>
    <xf numFmtId="170" fontId="0" fillId="2" borderId="24" xfId="0" applyNumberFormat="1" applyFont="1" applyFill="1" applyBorder="1"/>
    <xf numFmtId="170" fontId="0" fillId="2" borderId="7" xfId="0" applyNumberFormat="1" applyFont="1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1" xfId="0" applyFill="1" applyBorder="1"/>
    <xf numFmtId="0" fontId="0" fillId="0" borderId="23" xfId="0" applyBorder="1"/>
    <xf numFmtId="0" fontId="0" fillId="2" borderId="24" xfId="0" applyFill="1" applyBorder="1"/>
    <xf numFmtId="0" fontId="1" fillId="0" borderId="23" xfId="0" applyFont="1" applyBorder="1"/>
    <xf numFmtId="0" fontId="1" fillId="2" borderId="24" xfId="0" applyFont="1" applyFill="1" applyBorder="1"/>
    <xf numFmtId="9" fontId="0" fillId="2" borderId="24" xfId="0" applyNumberFormat="1" applyFill="1" applyBorder="1"/>
    <xf numFmtId="10" fontId="0" fillId="0" borderId="0" xfId="0" applyNumberFormat="1" applyBorder="1"/>
    <xf numFmtId="0" fontId="0" fillId="0" borderId="18" xfId="0" applyBorder="1" applyAlignment="1">
      <alignment horizontal="center"/>
    </xf>
    <xf numFmtId="0" fontId="2" fillId="0" borderId="20" xfId="0" applyFont="1" applyBorder="1"/>
    <xf numFmtId="9" fontId="22" fillId="2" borderId="0" xfId="0" applyNumberFormat="1" applyFont="1" applyFill="1" applyBorder="1"/>
    <xf numFmtId="9" fontId="21" fillId="2" borderId="0" xfId="0" applyNumberFormat="1" applyFont="1" applyFill="1" applyBorder="1"/>
    <xf numFmtId="43" fontId="0" fillId="2" borderId="0" xfId="0" applyNumberFormat="1" applyFill="1" applyBorder="1"/>
    <xf numFmtId="3" fontId="0" fillId="0" borderId="19" xfId="0" applyNumberFormat="1" applyBorder="1"/>
    <xf numFmtId="0" fontId="0" fillId="0" borderId="20" xfId="0" applyBorder="1" applyAlignment="1">
      <alignment horizontal="left" indent="1"/>
    </xf>
    <xf numFmtId="3" fontId="0" fillId="0" borderId="0" xfId="0" applyNumberFormat="1" applyBorder="1"/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horizontal="left" indent="2"/>
    </xf>
    <xf numFmtId="0" fontId="1" fillId="0" borderId="24" xfId="0" applyFont="1" applyBorder="1"/>
    <xf numFmtId="0" fontId="1" fillId="0" borderId="20" xfId="0" applyFont="1" applyBorder="1" applyAlignment="1">
      <alignment horizontal="left" indent="2"/>
    </xf>
    <xf numFmtId="0" fontId="1" fillId="0" borderId="20" xfId="0" applyFont="1" applyBorder="1"/>
    <xf numFmtId="0" fontId="0" fillId="0" borderId="24" xfId="0" applyBorder="1"/>
    <xf numFmtId="0" fontId="0" fillId="0" borderId="7" xfId="0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8" fillId="3" borderId="0" xfId="1" applyNumberFormat="1" applyFont="1" applyFill="1" applyBorder="1" applyAlignment="1">
      <alignment horizontal="center"/>
    </xf>
    <xf numFmtId="166" fontId="8" fillId="2" borderId="0" xfId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43" fontId="0" fillId="0" borderId="0" xfId="0" applyNumberFormat="1"/>
    <xf numFmtId="43" fontId="0" fillId="0" borderId="0" xfId="0" applyNumberFormat="1" applyBorder="1"/>
    <xf numFmtId="43" fontId="1" fillId="0" borderId="0" xfId="0" applyNumberFormat="1" applyFont="1" applyBorder="1"/>
    <xf numFmtId="0" fontId="1" fillId="0" borderId="23" xfId="0" applyFont="1" applyBorder="1" applyAlignment="1">
      <alignment horizontal="left"/>
    </xf>
    <xf numFmtId="170" fontId="0" fillId="0" borderId="0" xfId="0" applyNumberFormat="1" applyBorder="1"/>
    <xf numFmtId="43" fontId="0" fillId="0" borderId="8" xfId="0" applyNumberFormat="1" applyBorder="1"/>
    <xf numFmtId="43" fontId="0" fillId="0" borderId="19" xfId="0" applyNumberFormat="1" applyBorder="1"/>
    <xf numFmtId="43" fontId="0" fillId="0" borderId="5" xfId="0" applyNumberFormat="1" applyBorder="1"/>
    <xf numFmtId="170" fontId="0" fillId="0" borderId="5" xfId="0" applyNumberFormat="1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43" fontId="0" fillId="0" borderId="1" xfId="0" applyNumberFormat="1" applyBorder="1"/>
    <xf numFmtId="170" fontId="0" fillId="0" borderId="1" xfId="0" applyNumberFormat="1" applyBorder="1"/>
    <xf numFmtId="170" fontId="18" fillId="0" borderId="0" xfId="0" applyNumberFormat="1" applyFont="1" applyBorder="1"/>
    <xf numFmtId="170" fontId="18" fillId="0" borderId="5" xfId="0" applyNumberFormat="1" applyFont="1" applyBorder="1"/>
    <xf numFmtId="43" fontId="0" fillId="2" borderId="18" xfId="0" applyNumberFormat="1" applyFill="1" applyBorder="1"/>
    <xf numFmtId="43" fontId="0" fillId="2" borderId="8" xfId="0" applyNumberFormat="1" applyFill="1" applyBorder="1"/>
    <xf numFmtId="43" fontId="0" fillId="2" borderId="19" xfId="0" applyNumberFormat="1" applyFill="1" applyBorder="1"/>
    <xf numFmtId="43" fontId="0" fillId="2" borderId="20" xfId="0" applyNumberFormat="1" applyFill="1" applyBorder="1"/>
    <xf numFmtId="43" fontId="0" fillId="2" borderId="5" xfId="0" applyNumberFormat="1" applyFill="1" applyBorder="1"/>
    <xf numFmtId="170" fontId="0" fillId="0" borderId="20" xfId="0" applyNumberFormat="1" applyBorder="1"/>
    <xf numFmtId="170" fontId="0" fillId="0" borderId="21" xfId="0" applyNumberFormat="1" applyBorder="1"/>
    <xf numFmtId="170" fontId="0" fillId="0" borderId="22" xfId="0" applyNumberFormat="1" applyBorder="1"/>
    <xf numFmtId="0" fontId="1" fillId="0" borderId="18" xfId="0" applyFont="1" applyBorder="1" applyAlignment="1">
      <alignment horizontal="left" indent="1"/>
    </xf>
    <xf numFmtId="43" fontId="0" fillId="0" borderId="20" xfId="0" applyNumberFormat="1" applyBorder="1"/>
    <xf numFmtId="0" fontId="1" fillId="0" borderId="20" xfId="0" applyFont="1" applyBorder="1" applyAlignment="1"/>
    <xf numFmtId="0" fontId="0" fillId="0" borderId="20" xfId="0" applyFill="1" applyBorder="1" applyAlignment="1">
      <alignment horizontal="right"/>
    </xf>
    <xf numFmtId="9" fontId="19" fillId="0" borderId="20" xfId="0" applyNumberFormat="1" applyFont="1" applyBorder="1"/>
    <xf numFmtId="43" fontId="0" fillId="0" borderId="18" xfId="0" applyNumberFormat="1" applyBorder="1"/>
    <xf numFmtId="9" fontId="10" fillId="0" borderId="0" xfId="1" applyNumberFormat="1" applyFont="1"/>
    <xf numFmtId="170" fontId="23" fillId="0" borderId="0" xfId="8" applyNumberFormat="1" applyFont="1" applyBorder="1"/>
    <xf numFmtId="0" fontId="1" fillId="0" borderId="0" xfId="0" applyFont="1" applyBorder="1"/>
    <xf numFmtId="0" fontId="23" fillId="0" borderId="0" xfId="0" applyFont="1" applyBorder="1"/>
    <xf numFmtId="43" fontId="1" fillId="0" borderId="18" xfId="0" applyNumberFormat="1" applyFont="1" applyBorder="1"/>
    <xf numFmtId="38" fontId="10" fillId="0" borderId="5" xfId="1" applyNumberFormat="1" applyFont="1" applyBorder="1" applyAlignment="1"/>
    <xf numFmtId="166" fontId="4" fillId="0" borderId="5" xfId="1" applyFont="1" applyBorder="1" applyAlignment="1">
      <alignment wrapText="1"/>
    </xf>
    <xf numFmtId="166" fontId="10" fillId="0" borderId="5" xfId="1" applyFont="1" applyBorder="1" applyAlignment="1"/>
    <xf numFmtId="38" fontId="11" fillId="0" borderId="2" xfId="1" applyNumberFormat="1" applyFont="1" applyBorder="1"/>
    <xf numFmtId="3" fontId="11" fillId="0" borderId="2" xfId="5" applyNumberFormat="1" applyFont="1" applyBorder="1" applyAlignment="1">
      <alignment horizontal="left"/>
    </xf>
    <xf numFmtId="166" fontId="8" fillId="3" borderId="18" xfId="1" applyFont="1" applyFill="1" applyBorder="1" applyAlignment="1">
      <alignment horizontal="center"/>
    </xf>
    <xf numFmtId="166" fontId="8" fillId="3" borderId="8" xfId="1" applyFont="1" applyFill="1" applyBorder="1" applyAlignment="1">
      <alignment horizontal="center"/>
    </xf>
    <xf numFmtId="166" fontId="8" fillId="3" borderId="19" xfId="1" applyFont="1" applyFill="1" applyBorder="1" applyAlignment="1">
      <alignment horizontal="center"/>
    </xf>
    <xf numFmtId="9" fontId="0" fillId="0" borderId="5" xfId="0" applyNumberFormat="1" applyBorder="1"/>
    <xf numFmtId="166" fontId="8" fillId="3" borderId="23" xfId="1" applyFont="1" applyFill="1" applyBorder="1" applyAlignment="1">
      <alignment horizontal="center"/>
    </xf>
    <xf numFmtId="166" fontId="8" fillId="3" borderId="24" xfId="1" applyFont="1" applyFill="1" applyBorder="1" applyAlignment="1">
      <alignment horizontal="center"/>
    </xf>
    <xf numFmtId="166" fontId="8" fillId="3" borderId="7" xfId="1" applyFont="1" applyFill="1" applyBorder="1" applyAlignment="1">
      <alignment horizontal="center"/>
    </xf>
    <xf numFmtId="9" fontId="0" fillId="0" borderId="0" xfId="9" applyFont="1"/>
    <xf numFmtId="170" fontId="0" fillId="2" borderId="0" xfId="0" applyNumberFormat="1" applyFill="1" applyBorder="1"/>
    <xf numFmtId="0" fontId="1" fillId="0" borderId="0" xfId="0" quotePrefix="1" applyFont="1" applyBorder="1"/>
    <xf numFmtId="170" fontId="23" fillId="0" borderId="5" xfId="8" applyNumberFormat="1" applyFont="1" applyBorder="1"/>
    <xf numFmtId="43" fontId="0" fillId="0" borderId="22" xfId="0" applyNumberFormat="1" applyBorder="1"/>
    <xf numFmtId="0" fontId="8" fillId="3" borderId="24" xfId="1" applyNumberFormat="1" applyFont="1" applyFill="1" applyBorder="1" applyAlignment="1">
      <alignment horizontal="center"/>
    </xf>
    <xf numFmtId="0" fontId="8" fillId="3" borderId="7" xfId="1" applyNumberFormat="1" applyFont="1" applyFill="1" applyBorder="1" applyAlignment="1">
      <alignment horizontal="center"/>
    </xf>
    <xf numFmtId="38" fontId="11" fillId="0" borderId="20" xfId="1" applyNumberFormat="1" applyFont="1" applyBorder="1"/>
    <xf numFmtId="38" fontId="10" fillId="0" borderId="20" xfId="1" applyNumberFormat="1" applyFont="1" applyBorder="1"/>
    <xf numFmtId="166" fontId="11" fillId="0" borderId="20" xfId="1" applyFont="1" applyBorder="1"/>
    <xf numFmtId="166" fontId="12" fillId="0" borderId="20" xfId="1" applyFont="1" applyBorder="1"/>
    <xf numFmtId="166" fontId="10" fillId="0" borderId="20" xfId="1" applyFont="1" applyBorder="1"/>
    <xf numFmtId="38" fontId="11" fillId="0" borderId="21" xfId="1" applyNumberFormat="1" applyFont="1" applyBorder="1"/>
    <xf numFmtId="38" fontId="11" fillId="0" borderId="5" xfId="1" applyNumberFormat="1" applyFont="1" applyBorder="1"/>
    <xf numFmtId="38" fontId="10" fillId="0" borderId="5" xfId="1" applyNumberFormat="1" applyFont="1" applyBorder="1"/>
    <xf numFmtId="166" fontId="11" fillId="0" borderId="5" xfId="1" applyFont="1" applyBorder="1"/>
    <xf numFmtId="166" fontId="12" fillId="0" borderId="5" xfId="1" applyFont="1" applyBorder="1"/>
    <xf numFmtId="166" fontId="10" fillId="0" borderId="5" xfId="1" applyFont="1" applyBorder="1"/>
    <xf numFmtId="38" fontId="11" fillId="0" borderId="22" xfId="1" applyNumberFormat="1" applyFont="1" applyBorder="1"/>
    <xf numFmtId="164" fontId="1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38" fontId="11" fillId="0" borderId="0" xfId="1" applyNumberFormat="1" applyFont="1" applyBorder="1"/>
    <xf numFmtId="38" fontId="10" fillId="0" borderId="0" xfId="1" applyNumberFormat="1" applyFont="1" applyBorder="1"/>
    <xf numFmtId="166" fontId="11" fillId="0" borderId="0" xfId="1" applyFont="1" applyBorder="1"/>
    <xf numFmtId="166" fontId="12" fillId="0" borderId="0" xfId="1" applyFont="1" applyBorder="1"/>
    <xf numFmtId="166" fontId="10" fillId="0" borderId="0" xfId="1" applyFont="1" applyBorder="1"/>
    <xf numFmtId="168" fontId="8" fillId="3" borderId="6" xfId="2" applyNumberFormat="1" applyFont="1" applyFill="1" applyBorder="1" applyAlignment="1">
      <alignment horizontal="center"/>
    </xf>
    <xf numFmtId="38" fontId="11" fillId="0" borderId="1" xfId="1" applyNumberFormat="1" applyFont="1" applyBorder="1"/>
    <xf numFmtId="3" fontId="11" fillId="0" borderId="20" xfId="5" applyNumberFormat="1" applyFont="1" applyBorder="1" applyAlignment="1">
      <alignment horizontal="left"/>
    </xf>
    <xf numFmtId="3" fontId="10" fillId="0" borderId="20" xfId="5" applyNumberFormat="1" applyFont="1" applyBorder="1" applyAlignment="1">
      <alignment horizontal="left"/>
    </xf>
    <xf numFmtId="3" fontId="10" fillId="0" borderId="20" xfId="5" applyNumberFormat="1" applyFont="1" applyBorder="1" applyAlignment="1">
      <alignment horizontal="left" indent="1"/>
    </xf>
    <xf numFmtId="3" fontId="15" fillId="0" borderId="20" xfId="5" applyNumberFormat="1" applyFont="1" applyBorder="1" applyAlignment="1">
      <alignment horizontal="left"/>
    </xf>
    <xf numFmtId="3" fontId="11" fillId="0" borderId="20" xfId="5" applyNumberFormat="1" applyFont="1" applyBorder="1" applyAlignment="1">
      <alignment horizontal="left" indent="1"/>
    </xf>
    <xf numFmtId="3" fontId="11" fillId="0" borderId="21" xfId="5" applyNumberFormat="1" applyFont="1" applyBorder="1" applyAlignment="1">
      <alignment horizontal="left"/>
    </xf>
    <xf numFmtId="3" fontId="11" fillId="0" borderId="5" xfId="5" applyNumberFormat="1" applyFont="1" applyBorder="1" applyAlignment="1">
      <alignment horizontal="left"/>
    </xf>
    <xf numFmtId="3" fontId="10" fillId="0" borderId="5" xfId="5" applyNumberFormat="1" applyFont="1" applyBorder="1" applyAlignment="1">
      <alignment horizontal="left"/>
    </xf>
    <xf numFmtId="3" fontId="10" fillId="0" borderId="5" xfId="5" applyNumberFormat="1" applyFont="1" applyBorder="1" applyAlignment="1">
      <alignment horizontal="left" indent="1"/>
    </xf>
    <xf numFmtId="3" fontId="15" fillId="0" borderId="5" xfId="5" applyNumberFormat="1" applyFont="1" applyBorder="1" applyAlignment="1">
      <alignment horizontal="left"/>
    </xf>
    <xf numFmtId="3" fontId="11" fillId="0" borderId="5" xfId="5" applyNumberFormat="1" applyFont="1" applyBorder="1" applyAlignment="1">
      <alignment horizontal="left" indent="1"/>
    </xf>
    <xf numFmtId="3" fontId="11" fillId="0" borderId="22" xfId="5" applyNumberFormat="1" applyFont="1" applyBorder="1" applyAlignment="1">
      <alignment horizontal="left"/>
    </xf>
    <xf numFmtId="164" fontId="0" fillId="2" borderId="0" xfId="0" applyNumberFormat="1" applyFill="1" applyBorder="1" applyAlignment="1">
      <alignment vertical="center" wrapText="1"/>
    </xf>
    <xf numFmtId="3" fontId="11" fillId="0" borderId="0" xfId="5" applyNumberFormat="1" applyFont="1" applyBorder="1" applyAlignment="1">
      <alignment horizontal="left"/>
    </xf>
    <xf numFmtId="3" fontId="10" fillId="0" borderId="0" xfId="5" applyNumberFormat="1" applyFont="1" applyBorder="1" applyAlignment="1">
      <alignment horizontal="left"/>
    </xf>
    <xf numFmtId="3" fontId="10" fillId="0" borderId="0" xfId="5" applyNumberFormat="1" applyFont="1" applyBorder="1" applyAlignment="1">
      <alignment horizontal="left" indent="1"/>
    </xf>
    <xf numFmtId="3" fontId="15" fillId="0" borderId="0" xfId="5" applyNumberFormat="1" applyFont="1" applyBorder="1" applyAlignment="1">
      <alignment horizontal="left"/>
    </xf>
    <xf numFmtId="3" fontId="11" fillId="0" borderId="0" xfId="5" applyNumberFormat="1" applyFont="1" applyBorder="1" applyAlignment="1">
      <alignment horizontal="left" indent="1"/>
    </xf>
    <xf numFmtId="3" fontId="11" fillId="0" borderId="1" xfId="5" applyNumberFormat="1" applyFont="1" applyBorder="1" applyAlignment="1">
      <alignment horizontal="left"/>
    </xf>
    <xf numFmtId="0" fontId="15" fillId="0" borderId="20" xfId="6" applyFont="1" applyBorder="1"/>
    <xf numFmtId="166" fontId="1" fillId="0" borderId="20" xfId="1" applyFont="1" applyBorder="1" applyAlignment="1">
      <alignment vertical="center" wrapText="1"/>
    </xf>
    <xf numFmtId="166" fontId="4" fillId="0" borderId="20" xfId="1" applyFont="1" applyBorder="1" applyAlignment="1">
      <alignment vertical="center" wrapText="1"/>
    </xf>
    <xf numFmtId="166" fontId="1" fillId="0" borderId="20" xfId="1" applyFont="1" applyBorder="1" applyAlignment="1">
      <alignment vertical="center"/>
    </xf>
    <xf numFmtId="166" fontId="3" fillId="0" borderId="20" xfId="1" applyFont="1" applyBorder="1" applyAlignment="1">
      <alignment vertical="center"/>
    </xf>
    <xf numFmtId="166" fontId="10" fillId="0" borderId="20" xfId="1" applyFont="1" applyBorder="1" applyAlignment="1">
      <alignment vertical="center"/>
    </xf>
    <xf numFmtId="166" fontId="4" fillId="0" borderId="20" xfId="1" applyFont="1" applyBorder="1" applyAlignment="1">
      <alignment vertical="center"/>
    </xf>
    <xf numFmtId="166" fontId="1" fillId="0" borderId="21" xfId="1" applyFont="1" applyBorder="1" applyAlignment="1">
      <alignment vertical="center"/>
    </xf>
    <xf numFmtId="0" fontId="15" fillId="0" borderId="5" xfId="6" applyFont="1" applyBorder="1" applyAlignment="1"/>
    <xf numFmtId="166" fontId="1" fillId="0" borderId="5" xfId="1" applyFont="1" applyBorder="1" applyAlignment="1">
      <alignment wrapText="1"/>
    </xf>
    <xf numFmtId="166" fontId="1" fillId="0" borderId="5" xfId="1" applyFont="1" applyBorder="1" applyAlignment="1"/>
    <xf numFmtId="166" fontId="3" fillId="0" borderId="5" xfId="1" applyFont="1" applyBorder="1" applyAlignment="1"/>
    <xf numFmtId="166" fontId="4" fillId="0" borderId="5" xfId="1" applyFont="1" applyBorder="1" applyAlignment="1"/>
    <xf numFmtId="166" fontId="1" fillId="0" borderId="22" xfId="1" applyFont="1" applyBorder="1" applyAlignment="1"/>
    <xf numFmtId="0" fontId="15" fillId="0" borderId="0" xfId="6" applyFont="1" applyBorder="1"/>
    <xf numFmtId="166" fontId="1" fillId="0" borderId="0" xfId="1" applyFont="1" applyBorder="1" applyAlignment="1">
      <alignment vertical="center" wrapText="1"/>
    </xf>
    <xf numFmtId="166" fontId="4" fillId="0" borderId="0" xfId="1" applyFont="1" applyBorder="1" applyAlignment="1">
      <alignment vertical="center" wrapText="1"/>
    </xf>
    <xf numFmtId="166" fontId="1" fillId="0" borderId="0" xfId="1" applyFont="1" applyBorder="1" applyAlignment="1">
      <alignment vertical="center"/>
    </xf>
    <xf numFmtId="166" fontId="3" fillId="0" borderId="0" xfId="1" applyFont="1" applyBorder="1" applyAlignment="1">
      <alignment vertical="center"/>
    </xf>
    <xf numFmtId="166" fontId="10" fillId="0" borderId="0" xfId="1" applyFont="1" applyBorder="1" applyAlignment="1">
      <alignment vertical="center"/>
    </xf>
    <xf numFmtId="166" fontId="4" fillId="0" borderId="0" xfId="1" applyFont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1" fillId="0" borderId="1" xfId="1" applyFont="1" applyBorder="1" applyAlignment="1">
      <alignment vertical="center"/>
    </xf>
    <xf numFmtId="166" fontId="11" fillId="0" borderId="20" xfId="1" applyFont="1" applyFill="1" applyBorder="1" applyAlignment="1">
      <alignment horizontal="center"/>
    </xf>
    <xf numFmtId="166" fontId="8" fillId="0" borderId="5" xfId="1" applyFont="1" applyFill="1" applyBorder="1" applyAlignment="1">
      <alignment horizontal="center"/>
    </xf>
    <xf numFmtId="4" fontId="0" fillId="0" borderId="0" xfId="0" applyNumberFormat="1" applyBorder="1"/>
    <xf numFmtId="0" fontId="0" fillId="0" borderId="20" xfId="0" quotePrefix="1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0" fillId="0" borderId="20" xfId="0" applyFont="1" applyBorder="1" applyAlignment="1">
      <alignment horizontal="left" indent="2"/>
    </xf>
    <xf numFmtId="0" fontId="1" fillId="0" borderId="21" xfId="0" applyFont="1" applyBorder="1" applyAlignment="1">
      <alignment horizontal="left" indent="2"/>
    </xf>
    <xf numFmtId="10" fontId="19" fillId="0" borderId="0" xfId="0" applyNumberFormat="1" applyFont="1" applyBorder="1"/>
    <xf numFmtId="10" fontId="0" fillId="2" borderId="0" xfId="0" applyNumberFormat="1" applyFont="1" applyFill="1" applyBorder="1"/>
    <xf numFmtId="10" fontId="0" fillId="2" borderId="5" xfId="0" applyNumberFormat="1" applyFont="1" applyFill="1" applyBorder="1"/>
    <xf numFmtId="170" fontId="19" fillId="0" borderId="0" xfId="8" applyNumberFormat="1" applyFont="1" applyBorder="1"/>
    <xf numFmtId="9" fontId="19" fillId="0" borderId="0" xfId="0" applyNumberFormat="1" applyFont="1" applyFill="1" applyBorder="1"/>
    <xf numFmtId="170" fontId="11" fillId="6" borderId="3" xfId="8" applyNumberFormat="1" applyFont="1" applyFill="1" applyBorder="1"/>
    <xf numFmtId="170" fontId="13" fillId="6" borderId="3" xfId="8" applyNumberFormat="1" applyFont="1" applyFill="1" applyBorder="1"/>
    <xf numFmtId="170" fontId="10" fillId="6" borderId="3" xfId="8" applyNumberFormat="1" applyFont="1" applyFill="1" applyBorder="1"/>
    <xf numFmtId="170" fontId="12" fillId="6" borderId="3" xfId="8" applyNumberFormat="1" applyFont="1" applyFill="1" applyBorder="1"/>
    <xf numFmtId="170" fontId="11" fillId="6" borderId="2" xfId="8" applyNumberFormat="1" applyFont="1" applyFill="1" applyBorder="1"/>
    <xf numFmtId="170" fontId="10" fillId="4" borderId="3" xfId="8" applyNumberFormat="1" applyFont="1" applyFill="1" applyBorder="1"/>
    <xf numFmtId="170" fontId="11" fillId="4" borderId="4" xfId="8" applyNumberFormat="1" applyFont="1" applyFill="1" applyBorder="1"/>
    <xf numFmtId="170" fontId="11" fillId="4" borderId="3" xfId="8" applyNumberFormat="1" applyFont="1" applyFill="1" applyBorder="1"/>
    <xf numFmtId="170" fontId="13" fillId="4" borderId="3" xfId="8" applyNumberFormat="1" applyFont="1" applyFill="1" applyBorder="1"/>
    <xf numFmtId="170" fontId="11" fillId="4" borderId="17" xfId="8" applyNumberFormat="1" applyFont="1" applyFill="1" applyBorder="1"/>
    <xf numFmtId="170" fontId="11" fillId="4" borderId="6" xfId="8" applyNumberFormat="1" applyFont="1" applyFill="1" applyBorder="1"/>
    <xf numFmtId="10" fontId="11" fillId="2" borderId="1" xfId="2" applyNumberFormat="1" applyFont="1" applyFill="1" applyBorder="1" applyAlignment="1">
      <alignment horizontal="right" vertical="center" wrapText="1"/>
    </xf>
    <xf numFmtId="4" fontId="19" fillId="0" borderId="0" xfId="0" applyNumberFormat="1" applyFont="1" applyBorder="1"/>
    <xf numFmtId="4" fontId="1" fillId="0" borderId="1" xfId="0" applyNumberFormat="1" applyFont="1" applyBorder="1"/>
    <xf numFmtId="168" fontId="8" fillId="3" borderId="20" xfId="2" applyNumberFormat="1" applyFont="1" applyFill="1" applyBorder="1" applyAlignment="1">
      <alignment horizontal="center"/>
    </xf>
    <xf numFmtId="168" fontId="8" fillId="3" borderId="5" xfId="2" applyNumberFormat="1" applyFont="1" applyFill="1" applyBorder="1" applyAlignment="1">
      <alignment horizontal="center"/>
    </xf>
    <xf numFmtId="170" fontId="0" fillId="0" borderId="20" xfId="0" applyNumberFormat="1" applyFill="1" applyBorder="1"/>
    <xf numFmtId="3" fontId="0" fillId="0" borderId="20" xfId="0" applyNumberFormat="1" applyFill="1" applyBorder="1"/>
    <xf numFmtId="0" fontId="1" fillId="0" borderId="5" xfId="0" applyFont="1" applyBorder="1"/>
    <xf numFmtId="170" fontId="1" fillId="0" borderId="20" xfId="0" applyNumberFormat="1" applyFont="1" applyBorder="1"/>
    <xf numFmtId="170" fontId="1" fillId="0" borderId="0" xfId="0" applyNumberFormat="1" applyFont="1" applyBorder="1"/>
    <xf numFmtId="170" fontId="1" fillId="0" borderId="5" xfId="0" applyNumberFormat="1" applyFont="1" applyBorder="1"/>
    <xf numFmtId="170" fontId="21" fillId="0" borderId="0" xfId="8" applyNumberFormat="1" applyFont="1" applyBorder="1"/>
    <xf numFmtId="170" fontId="21" fillId="0" borderId="0" xfId="8" applyNumberFormat="1" applyFont="1" applyFill="1" applyBorder="1"/>
    <xf numFmtId="170" fontId="21" fillId="0" borderId="1" xfId="8" applyNumberFormat="1" applyFont="1" applyBorder="1"/>
    <xf numFmtId="170" fontId="0" fillId="0" borderId="0" xfId="8" applyNumberFormat="1" applyFont="1" applyBorder="1"/>
    <xf numFmtId="170" fontId="0" fillId="0" borderId="5" xfId="8" applyNumberFormat="1" applyFont="1" applyBorder="1"/>
    <xf numFmtId="4" fontId="0" fillId="0" borderId="0" xfId="0" applyNumberFormat="1"/>
    <xf numFmtId="0" fontId="0" fillId="2" borderId="5" xfId="0" applyFont="1" applyFill="1" applyBorder="1"/>
    <xf numFmtId="0" fontId="21" fillId="2" borderId="0" xfId="0" applyFont="1" applyFill="1" applyBorder="1"/>
    <xf numFmtId="0" fontId="2" fillId="0" borderId="20" xfId="0" applyFont="1" applyBorder="1" applyAlignment="1">
      <alignment horizontal="left" indent="2"/>
    </xf>
    <xf numFmtId="170" fontId="10" fillId="0" borderId="0" xfId="8" applyNumberFormat="1" applyFont="1"/>
    <xf numFmtId="170" fontId="11" fillId="4" borderId="3" xfId="8" applyNumberFormat="1" applyFont="1" applyFill="1" applyBorder="1" applyAlignment="1"/>
    <xf numFmtId="170" fontId="1" fillId="4" borderId="3" xfId="8" applyNumberFormat="1" applyFont="1" applyFill="1" applyBorder="1" applyAlignment="1">
      <alignment wrapText="1"/>
    </xf>
    <xf numFmtId="170" fontId="4" fillId="4" borderId="3" xfId="8" applyNumberFormat="1" applyFont="1" applyFill="1" applyBorder="1" applyAlignment="1">
      <alignment wrapText="1"/>
    </xf>
    <xf numFmtId="170" fontId="10" fillId="4" borderId="5" xfId="8" applyNumberFormat="1" applyFont="1" applyFill="1" applyBorder="1" applyAlignment="1">
      <alignment wrapText="1"/>
    </xf>
    <xf numFmtId="170" fontId="11" fillId="4" borderId="3" xfId="8" applyNumberFormat="1" applyFont="1" applyFill="1" applyBorder="1" applyAlignment="1">
      <alignment wrapText="1"/>
    </xf>
    <xf numFmtId="170" fontId="10" fillId="4" borderId="3" xfId="8" applyNumberFormat="1" applyFont="1" applyFill="1" applyBorder="1" applyAlignment="1">
      <alignment wrapText="1"/>
    </xf>
    <xf numFmtId="170" fontId="10" fillId="4" borderId="3" xfId="8" applyNumberFormat="1" applyFont="1" applyFill="1" applyBorder="1" applyAlignment="1"/>
    <xf numFmtId="170" fontId="13" fillId="4" borderId="5" xfId="8" applyNumberFormat="1" applyFont="1" applyFill="1" applyBorder="1" applyAlignment="1">
      <alignment wrapText="1"/>
    </xf>
    <xf numFmtId="170" fontId="11" fillId="4" borderId="2" xfId="8" applyNumberFormat="1" applyFont="1" applyFill="1" applyBorder="1" applyAlignment="1">
      <alignment wrapText="1"/>
    </xf>
    <xf numFmtId="170" fontId="0" fillId="2" borderId="0" xfId="8" applyNumberFormat="1" applyFont="1" applyFill="1" applyBorder="1"/>
    <xf numFmtId="170" fontId="0" fillId="2" borderId="5" xfId="8" applyNumberFormat="1" applyFont="1" applyFill="1" applyBorder="1"/>
    <xf numFmtId="170" fontId="1" fillId="2" borderId="24" xfId="8" applyNumberFormat="1" applyFont="1" applyFill="1" applyBorder="1"/>
    <xf numFmtId="170" fontId="1" fillId="2" borderId="7" xfId="8" applyNumberFormat="1" applyFont="1" applyFill="1" applyBorder="1"/>
    <xf numFmtId="170" fontId="0" fillId="2" borderId="24" xfId="8" applyNumberFormat="1" applyFont="1" applyFill="1" applyBorder="1"/>
    <xf numFmtId="170" fontId="0" fillId="2" borderId="7" xfId="8" applyNumberFormat="1" applyFont="1" applyFill="1" applyBorder="1"/>
    <xf numFmtId="170" fontId="0" fillId="2" borderId="1" xfId="8" applyNumberFormat="1" applyFont="1" applyFill="1" applyBorder="1"/>
    <xf numFmtId="170" fontId="0" fillId="2" borderId="22" xfId="8" applyNumberFormat="1" applyFont="1" applyFill="1" applyBorder="1"/>
    <xf numFmtId="170" fontId="0" fillId="2" borderId="0" xfId="8" applyNumberFormat="1" applyFont="1" applyFill="1"/>
    <xf numFmtId="170" fontId="8" fillId="3" borderId="0" xfId="8" applyNumberFormat="1" applyFont="1" applyFill="1" applyBorder="1" applyAlignment="1">
      <alignment horizontal="center"/>
    </xf>
    <xf numFmtId="9" fontId="0" fillId="2" borderId="0" xfId="0" applyNumberFormat="1" applyFill="1"/>
    <xf numFmtId="9" fontId="0" fillId="2" borderId="0" xfId="0" applyNumberFormat="1" applyFont="1" applyFill="1"/>
    <xf numFmtId="170" fontId="0" fillId="0" borderId="0" xfId="0" applyNumberFormat="1" applyFont="1"/>
    <xf numFmtId="170" fontId="20" fillId="0" borderId="0" xfId="8" applyNumberFormat="1" applyFont="1" applyBorder="1"/>
    <xf numFmtId="170" fontId="20" fillId="0" borderId="5" xfId="8" applyNumberFormat="1" applyFont="1" applyBorder="1"/>
    <xf numFmtId="170" fontId="1" fillId="0" borderId="1" xfId="8" applyNumberFormat="1" applyFont="1" applyBorder="1"/>
    <xf numFmtId="170" fontId="1" fillId="0" borderId="22" xfId="8" applyNumberFormat="1" applyFont="1" applyBorder="1"/>
    <xf numFmtId="170" fontId="1" fillId="0" borderId="24" xfId="8" applyNumberFormat="1" applyFont="1" applyBorder="1"/>
    <xf numFmtId="170" fontId="1" fillId="0" borderId="7" xfId="8" applyNumberFormat="1" applyFont="1" applyBorder="1"/>
    <xf numFmtId="170" fontId="0" fillId="0" borderId="20" xfId="8" applyNumberFormat="1" applyFont="1" applyFill="1" applyBorder="1"/>
    <xf numFmtId="170" fontId="0" fillId="0" borderId="21" xfId="8" applyNumberFormat="1" applyFont="1" applyFill="1" applyBorder="1"/>
    <xf numFmtId="170" fontId="0" fillId="0" borderId="1" xfId="8" applyNumberFormat="1" applyFont="1" applyBorder="1"/>
    <xf numFmtId="170" fontId="0" fillId="0" borderId="22" xfId="8" applyNumberFormat="1" applyFont="1" applyBorder="1"/>
    <xf numFmtId="0" fontId="0" fillId="0" borderId="10" xfId="0" applyBorder="1" applyAlignment="1">
      <alignment wrapText="1"/>
    </xf>
    <xf numFmtId="170" fontId="11" fillId="2" borderId="5" xfId="8" applyNumberFormat="1" applyFont="1" applyFill="1" applyBorder="1" applyAlignment="1">
      <alignment horizontal="right" vertical="center" wrapText="1"/>
    </xf>
    <xf numFmtId="170" fontId="10" fillId="2" borderId="0" xfId="8" applyNumberFormat="1" applyFont="1" applyFill="1" applyBorder="1" applyAlignment="1">
      <alignment horizontal="right" vertical="center" wrapText="1"/>
    </xf>
    <xf numFmtId="170" fontId="10" fillId="2" borderId="5" xfId="8" applyNumberFormat="1" applyFont="1" applyFill="1" applyBorder="1" applyAlignment="1">
      <alignment horizontal="right" vertical="center" wrapText="1"/>
    </xf>
    <xf numFmtId="43" fontId="11" fillId="2" borderId="0" xfId="8" applyNumberFormat="1" applyFont="1" applyFill="1" applyBorder="1" applyAlignment="1">
      <alignment horizontal="right" vertical="center" wrapText="1"/>
    </xf>
    <xf numFmtId="43" fontId="11" fillId="2" borderId="5" xfId="8" applyNumberFormat="1" applyFont="1" applyFill="1" applyBorder="1" applyAlignment="1">
      <alignment horizontal="right" vertical="center" wrapText="1"/>
    </xf>
    <xf numFmtId="170" fontId="18" fillId="0" borderId="0" xfId="8" applyNumberFormat="1" applyFont="1" applyBorder="1"/>
    <xf numFmtId="170" fontId="18" fillId="0" borderId="5" xfId="8" applyNumberFormat="1" applyFont="1" applyBorder="1"/>
    <xf numFmtId="170" fontId="4" fillId="0" borderId="0" xfId="8" applyNumberFormat="1" applyFont="1" applyBorder="1"/>
    <xf numFmtId="170" fontId="4" fillId="0" borderId="5" xfId="8" applyNumberFormat="1" applyFont="1" applyBorder="1"/>
    <xf numFmtId="0" fontId="10" fillId="0" borderId="0" xfId="0" applyFont="1"/>
    <xf numFmtId="0" fontId="0" fillId="0" borderId="21" xfId="0" applyFont="1" applyBorder="1" applyAlignment="1">
      <alignment horizontal="left" indent="2"/>
    </xf>
    <xf numFmtId="170" fontId="0" fillId="0" borderId="8" xfId="8" applyNumberFormat="1" applyFont="1" applyBorder="1"/>
    <xf numFmtId="170" fontId="0" fillId="0" borderId="19" xfId="8" applyNumberFormat="1" applyFont="1" applyBorder="1"/>
    <xf numFmtId="170" fontId="1" fillId="0" borderId="0" xfId="8" applyNumberFormat="1" applyFont="1" applyBorder="1"/>
    <xf numFmtId="170" fontId="1" fillId="0" borderId="5" xfId="8" applyNumberFormat="1" applyFont="1" applyBorder="1"/>
    <xf numFmtId="43" fontId="1" fillId="2" borderId="0" xfId="0" applyNumberFormat="1" applyFont="1" applyFill="1" applyBorder="1"/>
    <xf numFmtId="43" fontId="18" fillId="0" borderId="0" xfId="0" applyNumberFormat="1" applyFont="1" applyBorder="1"/>
    <xf numFmtId="43" fontId="0" fillId="0" borderId="0" xfId="0" applyNumberFormat="1" applyFont="1" applyBorder="1"/>
    <xf numFmtId="43" fontId="0" fillId="2" borderId="0" xfId="0" applyNumberFormat="1" applyFont="1" applyFill="1" applyBorder="1"/>
    <xf numFmtId="0" fontId="0" fillId="0" borderId="20" xfId="0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43" fontId="1" fillId="0" borderId="1" xfId="0" applyNumberFormat="1" applyFont="1" applyBorder="1"/>
    <xf numFmtId="170" fontId="0" fillId="0" borderId="8" xfId="0" applyNumberFormat="1" applyBorder="1"/>
    <xf numFmtId="170" fontId="0" fillId="0" borderId="19" xfId="0" applyNumberFormat="1" applyBorder="1"/>
    <xf numFmtId="170" fontId="0" fillId="0" borderId="18" xfId="0" applyNumberFormat="1" applyBorder="1"/>
    <xf numFmtId="9" fontId="21" fillId="0" borderId="0" xfId="0" applyNumberFormat="1" applyFont="1" applyBorder="1"/>
    <xf numFmtId="170" fontId="0" fillId="0" borderId="20" xfId="8" applyNumberFormat="1" applyFont="1" applyBorder="1"/>
    <xf numFmtId="170" fontId="18" fillId="0" borderId="20" xfId="8" applyNumberFormat="1" applyFont="1" applyBorder="1"/>
    <xf numFmtId="170" fontId="0" fillId="0" borderId="21" xfId="8" applyNumberFormat="1" applyFont="1" applyBorder="1"/>
    <xf numFmtId="9" fontId="21" fillId="0" borderId="20" xfId="0" applyNumberFormat="1" applyFont="1" applyBorder="1"/>
    <xf numFmtId="10" fontId="0" fillId="0" borderId="22" xfId="0" applyNumberFormat="1" applyBorder="1"/>
    <xf numFmtId="0" fontId="0" fillId="0" borderId="18" xfId="0" applyBorder="1"/>
    <xf numFmtId="0" fontId="0" fillId="0" borderId="0" xfId="0" applyFill="1" applyBorder="1"/>
    <xf numFmtId="170" fontId="1" fillId="0" borderId="20" xfId="8" applyNumberFormat="1" applyFont="1" applyBorder="1"/>
    <xf numFmtId="170" fontId="1" fillId="0" borderId="21" xfId="8" applyNumberFormat="1" applyFont="1" applyBorder="1"/>
    <xf numFmtId="9" fontId="24" fillId="0" borderId="0" xfId="0" applyNumberFormat="1" applyFont="1" applyBorder="1"/>
    <xf numFmtId="170" fontId="2" fillId="2" borderId="0" xfId="0" applyNumberFormat="1" applyFont="1" applyFill="1"/>
    <xf numFmtId="0" fontId="1" fillId="0" borderId="23" xfId="0" quotePrefix="1" applyFont="1" applyBorder="1"/>
    <xf numFmtId="0" fontId="19" fillId="0" borderId="0" xfId="0" applyFont="1"/>
    <xf numFmtId="9" fontId="19" fillId="0" borderId="0" xfId="0" applyNumberFormat="1" applyFont="1"/>
    <xf numFmtId="170" fontId="21" fillId="0" borderId="5" xfId="8" applyNumberFormat="1" applyFont="1" applyBorder="1"/>
    <xf numFmtId="0" fontId="21" fillId="0" borderId="0" xfId="0" applyFont="1" applyBorder="1"/>
    <xf numFmtId="170" fontId="21" fillId="0" borderId="20" xfId="8" applyNumberFormat="1" applyFont="1" applyBorder="1"/>
    <xf numFmtId="170" fontId="21" fillId="2" borderId="0" xfId="0" applyNumberFormat="1" applyFont="1" applyFill="1" applyBorder="1"/>
    <xf numFmtId="0" fontId="0" fillId="0" borderId="20" xfId="0" applyFont="1" applyBorder="1" applyAlignment="1">
      <alignment horizontal="left" indent="1"/>
    </xf>
    <xf numFmtId="43" fontId="0" fillId="2" borderId="5" xfId="8" applyNumberFormat="1" applyFont="1" applyFill="1" applyBorder="1"/>
    <xf numFmtId="0" fontId="0" fillId="2" borderId="8" xfId="0" applyFill="1" applyBorder="1" applyAlignment="1">
      <alignment horizontal="center"/>
    </xf>
    <xf numFmtId="170" fontId="21" fillId="2" borderId="0" xfId="8" applyNumberFormat="1" applyFont="1" applyFill="1" applyBorder="1"/>
    <xf numFmtId="170" fontId="4" fillId="2" borderId="0" xfId="8" applyNumberFormat="1" applyFont="1" applyFill="1" applyBorder="1"/>
    <xf numFmtId="170" fontId="4" fillId="2" borderId="5" xfId="8" applyNumberFormat="1" applyFont="1" applyFill="1" applyBorder="1"/>
    <xf numFmtId="170" fontId="4" fillId="2" borderId="0" xfId="8" applyNumberFormat="1" applyFont="1" applyFill="1"/>
    <xf numFmtId="170" fontId="0" fillId="2" borderId="1" xfId="0" applyNumberFormat="1" applyFill="1" applyBorder="1"/>
    <xf numFmtId="170" fontId="0" fillId="2" borderId="0" xfId="0" applyNumberFormat="1" applyFont="1" applyFill="1"/>
    <xf numFmtId="171" fontId="0" fillId="2" borderId="0" xfId="0" applyNumberFormat="1" applyFont="1" applyFill="1" applyBorder="1"/>
    <xf numFmtId="0" fontId="21" fillId="2" borderId="0" xfId="0" applyFont="1" applyFill="1"/>
    <xf numFmtId="0" fontId="21" fillId="0" borderId="0" xfId="0" applyFont="1"/>
    <xf numFmtId="0" fontId="21" fillId="0" borderId="0" xfId="0" applyNumberFormat="1" applyFont="1"/>
    <xf numFmtId="3" fontId="25" fillId="0" borderId="0" xfId="0" applyNumberFormat="1" applyFont="1"/>
    <xf numFmtId="4" fontId="0" fillId="2" borderId="0" xfId="0" applyNumberFormat="1" applyFont="1" applyFill="1"/>
    <xf numFmtId="4" fontId="0" fillId="2" borderId="0" xfId="0" applyNumberFormat="1" applyFill="1"/>
    <xf numFmtId="170" fontId="0" fillId="2" borderId="0" xfId="0" applyNumberFormat="1" applyFill="1"/>
    <xf numFmtId="9" fontId="0" fillId="2" borderId="24" xfId="9" applyFont="1" applyFill="1" applyBorder="1"/>
    <xf numFmtId="170" fontId="0" fillId="0" borderId="0" xfId="0" applyNumberFormat="1"/>
    <xf numFmtId="170" fontId="10" fillId="0" borderId="0" xfId="8" applyNumberFormat="1" applyFont="1" applyBorder="1"/>
    <xf numFmtId="170" fontId="10" fillId="0" borderId="5" xfId="8" applyNumberFormat="1" applyFont="1" applyBorder="1"/>
    <xf numFmtId="3" fontId="19" fillId="0" borderId="0" xfId="0" applyNumberFormat="1" applyFont="1" applyBorder="1"/>
    <xf numFmtId="0" fontId="26" fillId="0" borderId="20" xfId="0" applyFont="1" applyBorder="1" applyAlignment="1">
      <alignment horizontal="left" indent="1"/>
    </xf>
    <xf numFmtId="9" fontId="4" fillId="2" borderId="0" xfId="8" applyNumberFormat="1" applyFont="1" applyFill="1"/>
    <xf numFmtId="9" fontId="0" fillId="2" borderId="0" xfId="8" applyNumberFormat="1" applyFont="1" applyFill="1"/>
    <xf numFmtId="170" fontId="1" fillId="2" borderId="24" xfId="0" applyNumberFormat="1" applyFont="1" applyFill="1" applyBorder="1"/>
    <xf numFmtId="9" fontId="21" fillId="2" borderId="24" xfId="9" applyFont="1" applyFill="1" applyBorder="1"/>
    <xf numFmtId="10" fontId="21" fillId="0" borderId="0" xfId="0" applyNumberFormat="1" applyFont="1" applyBorder="1"/>
    <xf numFmtId="0" fontId="22" fillId="2" borderId="0" xfId="0" applyFont="1" applyFill="1" applyBorder="1"/>
    <xf numFmtId="0" fontId="21" fillId="2" borderId="1" xfId="0" applyFont="1" applyFill="1" applyBorder="1"/>
    <xf numFmtId="168" fontId="27" fillId="3" borderId="0" xfId="2" applyNumberFormat="1" applyFont="1" applyFill="1" applyBorder="1" applyAlignment="1">
      <alignment horizontal="center"/>
    </xf>
    <xf numFmtId="0" fontId="27" fillId="2" borderId="24" xfId="0" applyFont="1" applyFill="1" applyBorder="1"/>
    <xf numFmtId="9" fontId="21" fillId="2" borderId="24" xfId="0" applyNumberFormat="1" applyFont="1" applyFill="1" applyBorder="1"/>
    <xf numFmtId="0" fontId="21" fillId="2" borderId="24" xfId="0" applyFont="1" applyFill="1" applyBorder="1"/>
    <xf numFmtId="168" fontId="8" fillId="3" borderId="18" xfId="2" applyNumberFormat="1" applyFont="1" applyFill="1" applyBorder="1" applyAlignment="1">
      <alignment horizontal="center"/>
    </xf>
    <xf numFmtId="168" fontId="8" fillId="3" borderId="8" xfId="2" applyNumberFormat="1" applyFont="1" applyFill="1" applyBorder="1" applyAlignment="1">
      <alignment horizontal="center"/>
    </xf>
    <xf numFmtId="168" fontId="8" fillId="3" borderId="19" xfId="2" applyNumberFormat="1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2" borderId="1" xfId="0" applyNumberFormat="1" applyFill="1" applyBorder="1" applyAlignment="1">
      <alignment horizontal="center"/>
    </xf>
  </cellXfs>
  <cellStyles count="10">
    <cellStyle name="Comma" xfId="8" builtinId="3"/>
    <cellStyle name="Comma 2" xfId="2"/>
    <cellStyle name="Currency 2" xfId="7"/>
    <cellStyle name="Hyperlink 2" xfId="4"/>
    <cellStyle name="Normal" xfId="0" builtinId="0"/>
    <cellStyle name="Normal 2" xfId="1"/>
    <cellStyle name="Normal_CF Annual" xfId="6"/>
    <cellStyle name="Normal_Historical datasheet - 2" xfId="5"/>
    <cellStyle name="Percent" xfId="9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68"/>
  <sheetViews>
    <sheetView showGridLines="0" workbookViewId="0">
      <pane xSplit="5" ySplit="8" topLeftCell="F9" activePane="bottomRight" state="frozen"/>
      <selection activeCell="C6" sqref="C6"/>
      <selection pane="topRight" activeCell="C6" sqref="C6"/>
      <selection pane="bottomLeft" activeCell="C6" sqref="C6"/>
      <selection pane="bottomRight" activeCell="F9" sqref="F9"/>
    </sheetView>
  </sheetViews>
  <sheetFormatPr defaultColWidth="14.28515625" defaultRowHeight="15"/>
  <cols>
    <col min="1" max="1" width="3.7109375" style="56" customWidth="1"/>
    <col min="2" max="2" width="30.7109375" customWidth="1"/>
    <col min="3" max="5" width="14.28515625" style="56"/>
    <col min="6" max="67" width="16.7109375" style="56" customWidth="1"/>
    <col min="68" max="16384" width="14.28515625" style="56"/>
  </cols>
  <sheetData>
    <row r="1" spans="2:71"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  <c r="BO1" s="60" t="s">
        <v>101</v>
      </c>
    </row>
    <row r="2" spans="2:71"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f>+L1+1</f>
        <v>2</v>
      </c>
      <c r="BO2" s="60" t="s">
        <v>101</v>
      </c>
    </row>
    <row r="3" spans="2:71">
      <c r="F3" s="63" t="s">
        <v>81</v>
      </c>
      <c r="G3" s="64">
        <v>0</v>
      </c>
      <c r="H3" s="64">
        <f>((1+G3)*(1+H2))-1</f>
        <v>8.0000000000000071E-2</v>
      </c>
      <c r="I3" s="64">
        <f>((1+H3)*(1+I2))-1</f>
        <v>0.1664000000000001</v>
      </c>
      <c r="J3" s="64">
        <f>((1+I3)*(1+J2))-1</f>
        <v>0.25971200000000016</v>
      </c>
      <c r="K3" s="64">
        <f>((1+J3)*(1+K2))-1</f>
        <v>0.3604889600000003</v>
      </c>
      <c r="L3" s="63">
        <f t="shared" ref="L3:L5" si="0">+L2+1</f>
        <v>3</v>
      </c>
      <c r="BO3" s="60" t="s">
        <v>101</v>
      </c>
    </row>
    <row r="4" spans="2:71">
      <c r="F4" s="63" t="s">
        <v>215</v>
      </c>
      <c r="G4" s="64">
        <v>0.35</v>
      </c>
      <c r="H4" s="64">
        <v>0.3</v>
      </c>
      <c r="I4" s="64">
        <v>0.3</v>
      </c>
      <c r="J4" s="64">
        <v>0.2</v>
      </c>
      <c r="K4" s="64">
        <v>0.2</v>
      </c>
      <c r="L4" s="63">
        <f t="shared" si="0"/>
        <v>4</v>
      </c>
      <c r="BO4" s="60" t="s">
        <v>101</v>
      </c>
    </row>
    <row r="5" spans="2:71">
      <c r="F5" s="63" t="s">
        <v>309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3">
        <f t="shared" si="0"/>
        <v>5</v>
      </c>
      <c r="BO5" s="60" t="s">
        <v>101</v>
      </c>
    </row>
    <row r="6" spans="2:71" customFormat="1">
      <c r="B6" s="39" t="s">
        <v>59</v>
      </c>
      <c r="C6" s="39"/>
      <c r="D6" s="39"/>
      <c r="E6" s="39"/>
      <c r="F6" s="39"/>
      <c r="G6" s="39" t="s">
        <v>75</v>
      </c>
      <c r="H6" s="39" t="s">
        <v>75</v>
      </c>
      <c r="I6" s="39" t="s">
        <v>75</v>
      </c>
      <c r="J6" s="39" t="s">
        <v>75</v>
      </c>
      <c r="K6" s="39" t="s">
        <v>75</v>
      </c>
      <c r="L6" s="39" t="s">
        <v>75</v>
      </c>
      <c r="M6" s="39" t="s">
        <v>75</v>
      </c>
      <c r="N6" s="39" t="s">
        <v>75</v>
      </c>
      <c r="O6" s="39" t="s">
        <v>75</v>
      </c>
      <c r="P6" s="39" t="s">
        <v>75</v>
      </c>
      <c r="Q6" s="39" t="s">
        <v>75</v>
      </c>
      <c r="R6" s="39" t="s">
        <v>75</v>
      </c>
      <c r="S6" s="39" t="s">
        <v>76</v>
      </c>
      <c r="T6" s="39" t="s">
        <v>76</v>
      </c>
      <c r="U6" s="39" t="s">
        <v>76</v>
      </c>
      <c r="V6" s="39" t="s">
        <v>76</v>
      </c>
      <c r="W6" s="39" t="s">
        <v>76</v>
      </c>
      <c r="X6" s="39" t="s">
        <v>76</v>
      </c>
      <c r="Y6" s="39" t="s">
        <v>76</v>
      </c>
      <c r="Z6" s="39" t="s">
        <v>76</v>
      </c>
      <c r="AA6" s="39" t="s">
        <v>76</v>
      </c>
      <c r="AB6" s="39" t="s">
        <v>76</v>
      </c>
      <c r="AC6" s="39" t="s">
        <v>76</v>
      </c>
      <c r="AD6" s="39" t="s">
        <v>76</v>
      </c>
      <c r="AE6" s="39" t="s">
        <v>77</v>
      </c>
      <c r="AF6" s="39" t="s">
        <v>77</v>
      </c>
      <c r="AG6" s="39" t="s">
        <v>77</v>
      </c>
      <c r="AH6" s="39" t="s">
        <v>77</v>
      </c>
      <c r="AI6" s="39" t="s">
        <v>77</v>
      </c>
      <c r="AJ6" s="39" t="s">
        <v>77</v>
      </c>
      <c r="AK6" s="39" t="s">
        <v>77</v>
      </c>
      <c r="AL6" s="39" t="s">
        <v>77</v>
      </c>
      <c r="AM6" s="39" t="s">
        <v>77</v>
      </c>
      <c r="AN6" s="39" t="s">
        <v>77</v>
      </c>
      <c r="AO6" s="39" t="s">
        <v>77</v>
      </c>
      <c r="AP6" s="39" t="s">
        <v>77</v>
      </c>
      <c r="AQ6" s="39" t="s">
        <v>78</v>
      </c>
      <c r="AR6" s="39" t="s">
        <v>78</v>
      </c>
      <c r="AS6" s="39" t="s">
        <v>78</v>
      </c>
      <c r="AT6" s="39" t="s">
        <v>78</v>
      </c>
      <c r="AU6" s="39" t="s">
        <v>78</v>
      </c>
      <c r="AV6" s="39" t="s">
        <v>78</v>
      </c>
      <c r="AW6" s="39" t="s">
        <v>78</v>
      </c>
      <c r="AX6" s="39" t="s">
        <v>78</v>
      </c>
      <c r="AY6" s="39" t="s">
        <v>78</v>
      </c>
      <c r="AZ6" s="39" t="s">
        <v>78</v>
      </c>
      <c r="BA6" s="39" t="s">
        <v>78</v>
      </c>
      <c r="BB6" s="39" t="s">
        <v>78</v>
      </c>
      <c r="BC6" s="39" t="s">
        <v>79</v>
      </c>
      <c r="BD6" s="39" t="s">
        <v>79</v>
      </c>
      <c r="BE6" s="39" t="s">
        <v>79</v>
      </c>
      <c r="BF6" s="39" t="s">
        <v>79</v>
      </c>
      <c r="BG6" s="39" t="s">
        <v>79</v>
      </c>
      <c r="BH6" s="39" t="s">
        <v>79</v>
      </c>
      <c r="BI6" s="39" t="s">
        <v>79</v>
      </c>
      <c r="BJ6" s="39" t="s">
        <v>79</v>
      </c>
      <c r="BK6" s="39" t="s">
        <v>79</v>
      </c>
      <c r="BL6" s="39" t="s">
        <v>79</v>
      </c>
      <c r="BM6" s="39" t="s">
        <v>79</v>
      </c>
      <c r="BN6" s="39" t="s">
        <v>79</v>
      </c>
      <c r="BO6" s="60" t="s">
        <v>101</v>
      </c>
    </row>
    <row r="7" spans="2:71" customFormat="1">
      <c r="B7" s="39" t="s">
        <v>82</v>
      </c>
      <c r="C7" s="39"/>
      <c r="D7" s="39"/>
      <c r="E7" s="39"/>
      <c r="F7" s="39"/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11</v>
      </c>
      <c r="AD7" s="39">
        <v>12</v>
      </c>
      <c r="AE7" s="39">
        <v>1</v>
      </c>
      <c r="AF7" s="39">
        <v>2</v>
      </c>
      <c r="AG7" s="39">
        <v>3</v>
      </c>
      <c r="AH7" s="39">
        <v>4</v>
      </c>
      <c r="AI7" s="39">
        <v>5</v>
      </c>
      <c r="AJ7" s="39">
        <v>6</v>
      </c>
      <c r="AK7" s="39">
        <v>7</v>
      </c>
      <c r="AL7" s="39">
        <v>8</v>
      </c>
      <c r="AM7" s="39">
        <v>9</v>
      </c>
      <c r="AN7" s="39">
        <v>10</v>
      </c>
      <c r="AO7" s="39">
        <v>11</v>
      </c>
      <c r="AP7" s="39">
        <v>12</v>
      </c>
      <c r="AQ7" s="39">
        <v>1</v>
      </c>
      <c r="AR7" s="39">
        <v>2</v>
      </c>
      <c r="AS7" s="39">
        <v>3</v>
      </c>
      <c r="AT7" s="39">
        <v>4</v>
      </c>
      <c r="AU7" s="39">
        <v>5</v>
      </c>
      <c r="AV7" s="39">
        <v>6</v>
      </c>
      <c r="AW7" s="39">
        <v>7</v>
      </c>
      <c r="AX7" s="39">
        <v>8</v>
      </c>
      <c r="AY7" s="39">
        <v>9</v>
      </c>
      <c r="AZ7" s="39">
        <v>10</v>
      </c>
      <c r="BA7" s="39">
        <v>11</v>
      </c>
      <c r="BB7" s="39">
        <v>12</v>
      </c>
      <c r="BC7" s="39">
        <v>1</v>
      </c>
      <c r="BD7" s="39">
        <v>2</v>
      </c>
      <c r="BE7" s="39">
        <v>3</v>
      </c>
      <c r="BF7" s="39">
        <v>4</v>
      </c>
      <c r="BG7" s="39">
        <v>5</v>
      </c>
      <c r="BH7" s="39">
        <v>6</v>
      </c>
      <c r="BI7" s="39">
        <v>7</v>
      </c>
      <c r="BJ7" s="39">
        <v>8</v>
      </c>
      <c r="BK7" s="39">
        <v>9</v>
      </c>
      <c r="BL7" s="39">
        <v>10</v>
      </c>
      <c r="BM7" s="39">
        <v>11</v>
      </c>
      <c r="BN7" s="39">
        <v>12</v>
      </c>
      <c r="BO7" s="60" t="s">
        <v>101</v>
      </c>
    </row>
    <row r="8" spans="2:71" customFormat="1">
      <c r="B8" s="39" t="s">
        <v>83</v>
      </c>
      <c r="C8" s="39"/>
      <c r="D8" s="39"/>
      <c r="E8" s="39"/>
      <c r="F8" s="39"/>
      <c r="G8" s="39">
        <v>1</v>
      </c>
      <c r="H8" s="39">
        <v>2</v>
      </c>
      <c r="I8" s="39">
        <v>3</v>
      </c>
      <c r="J8" s="39">
        <v>4</v>
      </c>
      <c r="K8" s="39">
        <v>5</v>
      </c>
      <c r="L8" s="39">
        <v>6</v>
      </c>
      <c r="M8" s="39">
        <v>7</v>
      </c>
      <c r="N8" s="39">
        <v>8</v>
      </c>
      <c r="O8" s="39">
        <v>9</v>
      </c>
      <c r="P8" s="39">
        <v>10</v>
      </c>
      <c r="Q8" s="39">
        <v>11</v>
      </c>
      <c r="R8" s="39">
        <v>12</v>
      </c>
      <c r="S8" s="39">
        <v>13</v>
      </c>
      <c r="T8" s="39">
        <v>14</v>
      </c>
      <c r="U8" s="39">
        <v>15</v>
      </c>
      <c r="V8" s="39">
        <v>16</v>
      </c>
      <c r="W8" s="39">
        <v>17</v>
      </c>
      <c r="X8" s="39">
        <v>18</v>
      </c>
      <c r="Y8" s="39">
        <v>19</v>
      </c>
      <c r="Z8" s="39">
        <v>20</v>
      </c>
      <c r="AA8" s="39">
        <v>21</v>
      </c>
      <c r="AB8" s="39">
        <v>22</v>
      </c>
      <c r="AC8" s="39">
        <v>23</v>
      </c>
      <c r="AD8" s="39">
        <v>24</v>
      </c>
      <c r="AE8" s="39">
        <v>25</v>
      </c>
      <c r="AF8" s="39">
        <v>26</v>
      </c>
      <c r="AG8" s="39">
        <v>27</v>
      </c>
      <c r="AH8" s="39">
        <v>28</v>
      </c>
      <c r="AI8" s="39">
        <v>29</v>
      </c>
      <c r="AJ8" s="39">
        <v>30</v>
      </c>
      <c r="AK8" s="39">
        <v>31</v>
      </c>
      <c r="AL8" s="39">
        <v>32</v>
      </c>
      <c r="AM8" s="39">
        <v>33</v>
      </c>
      <c r="AN8" s="39">
        <v>34</v>
      </c>
      <c r="AO8" s="39">
        <v>35</v>
      </c>
      <c r="AP8" s="39">
        <v>36</v>
      </c>
      <c r="AQ8" s="39">
        <v>37</v>
      </c>
      <c r="AR8" s="39">
        <v>38</v>
      </c>
      <c r="AS8" s="39">
        <v>39</v>
      </c>
      <c r="AT8" s="39">
        <v>40</v>
      </c>
      <c r="AU8" s="39">
        <v>41</v>
      </c>
      <c r="AV8" s="39">
        <v>42</v>
      </c>
      <c r="AW8" s="39">
        <v>43</v>
      </c>
      <c r="AX8" s="39">
        <v>44</v>
      </c>
      <c r="AY8" s="39">
        <v>45</v>
      </c>
      <c r="AZ8" s="39">
        <v>46</v>
      </c>
      <c r="BA8" s="39">
        <v>47</v>
      </c>
      <c r="BB8" s="39">
        <v>48</v>
      </c>
      <c r="BC8" s="39">
        <v>49</v>
      </c>
      <c r="BD8" s="39">
        <v>50</v>
      </c>
      <c r="BE8" s="39">
        <v>51</v>
      </c>
      <c r="BF8" s="39">
        <v>52</v>
      </c>
      <c r="BG8" s="39">
        <v>53</v>
      </c>
      <c r="BH8" s="39">
        <v>54</v>
      </c>
      <c r="BI8" s="39">
        <v>55</v>
      </c>
      <c r="BJ8" s="39">
        <v>56</v>
      </c>
      <c r="BK8" s="39">
        <v>57</v>
      </c>
      <c r="BL8" s="39">
        <v>58</v>
      </c>
      <c r="BM8" s="39">
        <v>59</v>
      </c>
      <c r="BN8" s="39">
        <v>60</v>
      </c>
      <c r="BO8" s="60" t="s">
        <v>101</v>
      </c>
    </row>
    <row r="9" spans="2:71" s="58" customFormat="1">
      <c r="B9" s="33"/>
      <c r="C9" s="57"/>
      <c r="D9" s="57"/>
      <c r="E9" s="57"/>
      <c r="F9" s="57"/>
      <c r="BO9" s="60" t="s">
        <v>101</v>
      </c>
    </row>
    <row r="10" spans="2:71" s="60" customFormat="1">
      <c r="B10" s="93" t="s">
        <v>84</v>
      </c>
      <c r="C10" s="94"/>
      <c r="D10" s="390">
        <v>0.5</v>
      </c>
      <c r="E10" s="94"/>
      <c r="F10" s="94"/>
      <c r="G10" s="95">
        <f>$D10*Cost_Buildup!G42</f>
        <v>410000</v>
      </c>
      <c r="H10" s="95">
        <f>$D10*Cost_Buildup!H42</f>
        <v>410000</v>
      </c>
      <c r="I10" s="95">
        <f>$D10*Cost_Buildup!I42</f>
        <v>410000</v>
      </c>
      <c r="J10" s="95">
        <f>$D10*Cost_Buildup!J42</f>
        <v>410000</v>
      </c>
      <c r="K10" s="95">
        <f>$D10*Cost_Buildup!K42</f>
        <v>410000</v>
      </c>
      <c r="L10" s="95">
        <f>$D10*Cost_Buildup!L42</f>
        <v>410000</v>
      </c>
      <c r="M10" s="95">
        <f>$D10*Cost_Buildup!M42</f>
        <v>410000</v>
      </c>
      <c r="N10" s="95">
        <f>$D10*Cost_Buildup!N42</f>
        <v>410000</v>
      </c>
      <c r="O10" s="95">
        <f>$D10*Cost_Buildup!O42</f>
        <v>410000</v>
      </c>
      <c r="P10" s="95">
        <f>$D10*Cost_Buildup!P42</f>
        <v>410000</v>
      </c>
      <c r="Q10" s="95">
        <f>$D10*Cost_Buildup!Q42</f>
        <v>410000</v>
      </c>
      <c r="R10" s="95">
        <f>$D10*Cost_Buildup!R42</f>
        <v>410000</v>
      </c>
      <c r="S10" s="95">
        <f>$D10*Cost_Buildup!S42</f>
        <v>442800</v>
      </c>
      <c r="T10" s="95">
        <f>$D10*Cost_Buildup!T42</f>
        <v>442800</v>
      </c>
      <c r="U10" s="95">
        <f>$D10*Cost_Buildup!U42</f>
        <v>442800</v>
      </c>
      <c r="V10" s="95">
        <f>$D10*Cost_Buildup!V42</f>
        <v>442800</v>
      </c>
      <c r="W10" s="95">
        <f>$D10*Cost_Buildup!W42</f>
        <v>442800</v>
      </c>
      <c r="X10" s="95">
        <f>$D10*Cost_Buildup!X42</f>
        <v>442800</v>
      </c>
      <c r="Y10" s="95">
        <f>$D10*Cost_Buildup!Y42</f>
        <v>442800</v>
      </c>
      <c r="Z10" s="95">
        <f>$D10*Cost_Buildup!Z42</f>
        <v>442800</v>
      </c>
      <c r="AA10" s="95">
        <f>$D10*Cost_Buildup!AA42</f>
        <v>442800</v>
      </c>
      <c r="AB10" s="95">
        <f>$D10*Cost_Buildup!AB42</f>
        <v>442800</v>
      </c>
      <c r="AC10" s="95">
        <f>$D10*Cost_Buildup!AC42</f>
        <v>442800</v>
      </c>
      <c r="AD10" s="95">
        <f>$D10*Cost_Buildup!AD42</f>
        <v>442800</v>
      </c>
      <c r="AE10" s="95">
        <f>$D10*Cost_Buildup!AE42</f>
        <v>478224</v>
      </c>
      <c r="AF10" s="95">
        <f>$D10*Cost_Buildup!AF42</f>
        <v>478224</v>
      </c>
      <c r="AG10" s="95">
        <f>$D10*Cost_Buildup!AG42</f>
        <v>478224</v>
      </c>
      <c r="AH10" s="95">
        <f>$D10*Cost_Buildup!AH42</f>
        <v>478224</v>
      </c>
      <c r="AI10" s="95">
        <f>$D10*Cost_Buildup!AI42</f>
        <v>478224</v>
      </c>
      <c r="AJ10" s="95">
        <f>$D10*Cost_Buildup!AJ42</f>
        <v>478224</v>
      </c>
      <c r="AK10" s="95">
        <f>$D10*Cost_Buildup!AK42</f>
        <v>478224</v>
      </c>
      <c r="AL10" s="95">
        <f>$D10*Cost_Buildup!AL42</f>
        <v>478224</v>
      </c>
      <c r="AM10" s="95">
        <f>$D10*Cost_Buildup!AM42</f>
        <v>478224</v>
      </c>
      <c r="AN10" s="95">
        <f>$D10*Cost_Buildup!AN42</f>
        <v>478224</v>
      </c>
      <c r="AO10" s="95">
        <f>$D10*Cost_Buildup!AO42</f>
        <v>478224</v>
      </c>
      <c r="AP10" s="95">
        <f>$D10*Cost_Buildup!AP42</f>
        <v>478224</v>
      </c>
      <c r="AQ10" s="95">
        <f>$D10*Cost_Buildup!AQ42</f>
        <v>516481.9200000001</v>
      </c>
      <c r="AR10" s="95">
        <f>$D10*Cost_Buildup!AR42</f>
        <v>516481.9200000001</v>
      </c>
      <c r="AS10" s="95">
        <f>$D10*Cost_Buildup!AS42</f>
        <v>516481.9200000001</v>
      </c>
      <c r="AT10" s="95">
        <f>$D10*Cost_Buildup!AT42</f>
        <v>516481.9200000001</v>
      </c>
      <c r="AU10" s="95">
        <f>$D10*Cost_Buildup!AU42</f>
        <v>516481.9200000001</v>
      </c>
      <c r="AV10" s="95">
        <f>$D10*Cost_Buildup!AV42</f>
        <v>516481.9200000001</v>
      </c>
      <c r="AW10" s="95">
        <f>$D10*Cost_Buildup!AW42</f>
        <v>516481.9200000001</v>
      </c>
      <c r="AX10" s="95">
        <f>$D10*Cost_Buildup!AX42</f>
        <v>516481.9200000001</v>
      </c>
      <c r="AY10" s="95">
        <f>$D10*Cost_Buildup!AY42</f>
        <v>516481.9200000001</v>
      </c>
      <c r="AZ10" s="95">
        <f>$D10*Cost_Buildup!AZ42</f>
        <v>516481.9200000001</v>
      </c>
      <c r="BA10" s="95">
        <f>$D10*Cost_Buildup!BA42</f>
        <v>516481.9200000001</v>
      </c>
      <c r="BB10" s="95">
        <f>$D10*Cost_Buildup!BB42</f>
        <v>516481.9200000001</v>
      </c>
      <c r="BC10" s="95">
        <f>$D10*Cost_Buildup!BC42</f>
        <v>557800.47360000014</v>
      </c>
      <c r="BD10" s="95">
        <f>$D10*Cost_Buildup!BD42</f>
        <v>557800.47360000014</v>
      </c>
      <c r="BE10" s="95">
        <f>$D10*Cost_Buildup!BE42</f>
        <v>557800.47360000014</v>
      </c>
      <c r="BF10" s="95">
        <f>$D10*Cost_Buildup!BF42</f>
        <v>557800.47360000014</v>
      </c>
      <c r="BG10" s="95">
        <f>$D10*Cost_Buildup!BG42</f>
        <v>557800.47360000014</v>
      </c>
      <c r="BH10" s="95">
        <f>$D10*Cost_Buildup!BH42</f>
        <v>557800.47360000014</v>
      </c>
      <c r="BI10" s="95">
        <f>$D10*Cost_Buildup!BI42</f>
        <v>557800.47360000014</v>
      </c>
      <c r="BJ10" s="95">
        <f>$D10*Cost_Buildup!BJ42</f>
        <v>557800.47360000014</v>
      </c>
      <c r="BK10" s="95">
        <f>$D10*Cost_Buildup!BK42</f>
        <v>557800.47360000014</v>
      </c>
      <c r="BL10" s="95">
        <f>$D10*Cost_Buildup!BL42</f>
        <v>557800.47360000014</v>
      </c>
      <c r="BM10" s="95">
        <f>$D10*Cost_Buildup!BM42</f>
        <v>557800.47360000014</v>
      </c>
      <c r="BN10" s="96">
        <f>$D10*Cost_Buildup!BN42</f>
        <v>557800.47360000014</v>
      </c>
      <c r="BO10" s="60" t="s">
        <v>101</v>
      </c>
    </row>
    <row r="11" spans="2:71">
      <c r="B11" s="77"/>
      <c r="C11" s="78"/>
      <c r="D11" s="79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1"/>
      <c r="BO11" s="60" t="s">
        <v>101</v>
      </c>
      <c r="BQ11" s="75"/>
    </row>
    <row r="12" spans="2:71" s="58" customFormat="1">
      <c r="B12" s="82" t="s">
        <v>91</v>
      </c>
      <c r="C12" s="83"/>
      <c r="D12" s="83"/>
      <c r="E12" s="83"/>
      <c r="F12" s="83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1"/>
      <c r="BO12" s="60" t="s">
        <v>101</v>
      </c>
    </row>
    <row r="13" spans="2:71" s="58" customFormat="1">
      <c r="B13" s="82" t="s">
        <v>92</v>
      </c>
      <c r="C13" s="84"/>
      <c r="D13" s="83"/>
      <c r="E13" s="83"/>
      <c r="F13" s="83"/>
      <c r="G13" s="80">
        <f>F22</f>
        <v>0</v>
      </c>
      <c r="H13" s="80">
        <f t="shared" ref="H13:BN13" si="1">G22</f>
        <v>1581</v>
      </c>
      <c r="I13" s="80">
        <f t="shared" si="1"/>
        <v>3478</v>
      </c>
      <c r="J13" s="80">
        <f t="shared" si="1"/>
        <v>5754</v>
      </c>
      <c r="K13" s="80">
        <f t="shared" si="1"/>
        <v>8486</v>
      </c>
      <c r="L13" s="80">
        <f t="shared" si="1"/>
        <v>11764</v>
      </c>
      <c r="M13" s="80">
        <f t="shared" si="1"/>
        <v>15697</v>
      </c>
      <c r="N13" s="80">
        <f t="shared" si="1"/>
        <v>20417</v>
      </c>
      <c r="O13" s="80">
        <f t="shared" si="1"/>
        <v>26081</v>
      </c>
      <c r="P13" s="80">
        <f t="shared" si="1"/>
        <v>32878</v>
      </c>
      <c r="Q13" s="80">
        <f t="shared" si="1"/>
        <v>41034</v>
      </c>
      <c r="R13" s="80">
        <f t="shared" si="1"/>
        <v>50822</v>
      </c>
      <c r="S13" s="80">
        <f t="shared" si="1"/>
        <v>62568</v>
      </c>
      <c r="T13" s="80">
        <f t="shared" si="1"/>
        <v>73598</v>
      </c>
      <c r="U13" s="80">
        <f t="shared" si="1"/>
        <v>86282</v>
      </c>
      <c r="V13" s="80">
        <f t="shared" si="1"/>
        <v>100869</v>
      </c>
      <c r="W13" s="80">
        <f t="shared" si="1"/>
        <v>117644</v>
      </c>
      <c r="X13" s="80">
        <f t="shared" si="1"/>
        <v>136935</v>
      </c>
      <c r="Y13" s="80">
        <f t="shared" si="1"/>
        <v>159120</v>
      </c>
      <c r="Z13" s="80">
        <f t="shared" si="1"/>
        <v>184633</v>
      </c>
      <c r="AA13" s="80">
        <f t="shared" si="1"/>
        <v>213972</v>
      </c>
      <c r="AB13" s="80">
        <f t="shared" si="1"/>
        <v>247712</v>
      </c>
      <c r="AC13" s="80">
        <f t="shared" si="1"/>
        <v>286513</v>
      </c>
      <c r="AD13" s="80">
        <f t="shared" si="1"/>
        <v>331134</v>
      </c>
      <c r="AE13" s="80">
        <f t="shared" si="1"/>
        <v>382449</v>
      </c>
      <c r="AF13" s="80">
        <f t="shared" si="1"/>
        <v>441593</v>
      </c>
      <c r="AG13" s="80">
        <f t="shared" si="1"/>
        <v>509608</v>
      </c>
      <c r="AH13" s="80">
        <f t="shared" si="1"/>
        <v>587825</v>
      </c>
      <c r="AI13" s="80">
        <f t="shared" si="1"/>
        <v>677774</v>
      </c>
      <c r="AJ13" s="80">
        <f t="shared" si="1"/>
        <v>781216</v>
      </c>
      <c r="AK13" s="80">
        <f t="shared" si="1"/>
        <v>900175</v>
      </c>
      <c r="AL13" s="80">
        <f t="shared" si="1"/>
        <v>1036977</v>
      </c>
      <c r="AM13" s="80">
        <f t="shared" si="1"/>
        <v>1194299</v>
      </c>
      <c r="AN13" s="80">
        <f t="shared" si="1"/>
        <v>1375220</v>
      </c>
      <c r="AO13" s="80">
        <f t="shared" si="1"/>
        <v>1583279</v>
      </c>
      <c r="AP13" s="80">
        <f t="shared" si="1"/>
        <v>1822547</v>
      </c>
      <c r="AQ13" s="80">
        <f t="shared" si="1"/>
        <v>2097705</v>
      </c>
      <c r="AR13" s="80">
        <f t="shared" si="1"/>
        <v>2204361</v>
      </c>
      <c r="AS13" s="80">
        <f t="shared" si="1"/>
        <v>2316350</v>
      </c>
      <c r="AT13" s="80">
        <f t="shared" si="1"/>
        <v>2433938</v>
      </c>
      <c r="AU13" s="80">
        <f t="shared" si="1"/>
        <v>2557406</v>
      </c>
      <c r="AV13" s="80">
        <f t="shared" si="1"/>
        <v>2687047</v>
      </c>
      <c r="AW13" s="80">
        <f t="shared" si="1"/>
        <v>2823171</v>
      </c>
      <c r="AX13" s="80">
        <f t="shared" si="1"/>
        <v>2966100</v>
      </c>
      <c r="AY13" s="80">
        <f t="shared" si="1"/>
        <v>3116176</v>
      </c>
      <c r="AZ13" s="80">
        <f t="shared" si="1"/>
        <v>3273756</v>
      </c>
      <c r="BA13" s="80">
        <f t="shared" si="1"/>
        <v>3439215</v>
      </c>
      <c r="BB13" s="80">
        <f t="shared" si="1"/>
        <v>3612947</v>
      </c>
      <c r="BC13" s="80">
        <f t="shared" si="1"/>
        <v>3795366</v>
      </c>
      <c r="BD13" s="80">
        <f t="shared" si="1"/>
        <v>3987047</v>
      </c>
      <c r="BE13" s="80">
        <f t="shared" si="1"/>
        <v>4188312</v>
      </c>
      <c r="BF13" s="80">
        <f t="shared" si="1"/>
        <v>4399640</v>
      </c>
      <c r="BG13" s="80">
        <f t="shared" si="1"/>
        <v>4621535</v>
      </c>
      <c r="BH13" s="80">
        <f t="shared" si="1"/>
        <v>4854525</v>
      </c>
      <c r="BI13" s="80">
        <f t="shared" si="1"/>
        <v>5099164</v>
      </c>
      <c r="BJ13" s="80">
        <f t="shared" si="1"/>
        <v>5356035</v>
      </c>
      <c r="BK13" s="80">
        <f t="shared" si="1"/>
        <v>5625750</v>
      </c>
      <c r="BL13" s="80">
        <f t="shared" si="1"/>
        <v>5908950</v>
      </c>
      <c r="BM13" s="80">
        <f t="shared" si="1"/>
        <v>6206310</v>
      </c>
      <c r="BN13" s="81">
        <f t="shared" si="1"/>
        <v>6518538</v>
      </c>
      <c r="BO13" s="60" t="s">
        <v>101</v>
      </c>
    </row>
    <row r="14" spans="2:71" s="58" customFormat="1">
      <c r="B14" s="82" t="s">
        <v>319</v>
      </c>
      <c r="C14" s="84"/>
      <c r="D14" s="83"/>
      <c r="E14" s="83"/>
      <c r="F14" s="83"/>
      <c r="G14" s="363">
        <v>350</v>
      </c>
      <c r="H14" s="80">
        <f>G14</f>
        <v>350</v>
      </c>
      <c r="I14" s="80">
        <f t="shared" ref="I14:BN14" si="2">H14</f>
        <v>350</v>
      </c>
      <c r="J14" s="80">
        <f t="shared" si="2"/>
        <v>350</v>
      </c>
      <c r="K14" s="80">
        <f t="shared" si="2"/>
        <v>350</v>
      </c>
      <c r="L14" s="80">
        <f t="shared" si="2"/>
        <v>350</v>
      </c>
      <c r="M14" s="80">
        <f t="shared" si="2"/>
        <v>350</v>
      </c>
      <c r="N14" s="80">
        <f t="shared" si="2"/>
        <v>350</v>
      </c>
      <c r="O14" s="80">
        <f t="shared" si="2"/>
        <v>350</v>
      </c>
      <c r="P14" s="80">
        <f t="shared" si="2"/>
        <v>350</v>
      </c>
      <c r="Q14" s="80">
        <f t="shared" si="2"/>
        <v>350</v>
      </c>
      <c r="R14" s="80">
        <f t="shared" si="2"/>
        <v>350</v>
      </c>
      <c r="S14" s="80">
        <f t="shared" si="2"/>
        <v>350</v>
      </c>
      <c r="T14" s="80">
        <f t="shared" si="2"/>
        <v>350</v>
      </c>
      <c r="U14" s="80">
        <f t="shared" si="2"/>
        <v>350</v>
      </c>
      <c r="V14" s="80">
        <f t="shared" si="2"/>
        <v>350</v>
      </c>
      <c r="W14" s="80">
        <f t="shared" si="2"/>
        <v>350</v>
      </c>
      <c r="X14" s="80">
        <f t="shared" si="2"/>
        <v>350</v>
      </c>
      <c r="Y14" s="80">
        <f t="shared" si="2"/>
        <v>350</v>
      </c>
      <c r="Z14" s="80">
        <f t="shared" si="2"/>
        <v>350</v>
      </c>
      <c r="AA14" s="80">
        <f t="shared" si="2"/>
        <v>350</v>
      </c>
      <c r="AB14" s="80">
        <f t="shared" si="2"/>
        <v>350</v>
      </c>
      <c r="AC14" s="80">
        <f t="shared" si="2"/>
        <v>350</v>
      </c>
      <c r="AD14" s="80">
        <f t="shared" si="2"/>
        <v>350</v>
      </c>
      <c r="AE14" s="80">
        <f t="shared" si="2"/>
        <v>350</v>
      </c>
      <c r="AF14" s="80">
        <f t="shared" si="2"/>
        <v>350</v>
      </c>
      <c r="AG14" s="80">
        <f t="shared" si="2"/>
        <v>350</v>
      </c>
      <c r="AH14" s="80">
        <f t="shared" si="2"/>
        <v>350</v>
      </c>
      <c r="AI14" s="80">
        <f t="shared" si="2"/>
        <v>350</v>
      </c>
      <c r="AJ14" s="80">
        <f t="shared" si="2"/>
        <v>350</v>
      </c>
      <c r="AK14" s="80">
        <f t="shared" si="2"/>
        <v>350</v>
      </c>
      <c r="AL14" s="80">
        <f t="shared" si="2"/>
        <v>350</v>
      </c>
      <c r="AM14" s="80">
        <f t="shared" si="2"/>
        <v>350</v>
      </c>
      <c r="AN14" s="80">
        <f t="shared" si="2"/>
        <v>350</v>
      </c>
      <c r="AO14" s="80">
        <f t="shared" si="2"/>
        <v>350</v>
      </c>
      <c r="AP14" s="80">
        <f t="shared" si="2"/>
        <v>350</v>
      </c>
      <c r="AQ14" s="80">
        <f t="shared" si="2"/>
        <v>350</v>
      </c>
      <c r="AR14" s="80">
        <f t="shared" si="2"/>
        <v>350</v>
      </c>
      <c r="AS14" s="80">
        <f t="shared" si="2"/>
        <v>350</v>
      </c>
      <c r="AT14" s="80">
        <f t="shared" si="2"/>
        <v>350</v>
      </c>
      <c r="AU14" s="80">
        <f t="shared" si="2"/>
        <v>350</v>
      </c>
      <c r="AV14" s="80">
        <f t="shared" si="2"/>
        <v>350</v>
      </c>
      <c r="AW14" s="80">
        <f t="shared" si="2"/>
        <v>350</v>
      </c>
      <c r="AX14" s="80">
        <f t="shared" si="2"/>
        <v>350</v>
      </c>
      <c r="AY14" s="80">
        <f t="shared" si="2"/>
        <v>350</v>
      </c>
      <c r="AZ14" s="80">
        <f t="shared" si="2"/>
        <v>350</v>
      </c>
      <c r="BA14" s="80">
        <f t="shared" si="2"/>
        <v>350</v>
      </c>
      <c r="BB14" s="80">
        <f t="shared" si="2"/>
        <v>350</v>
      </c>
      <c r="BC14" s="80">
        <f t="shared" si="2"/>
        <v>350</v>
      </c>
      <c r="BD14" s="80">
        <f t="shared" si="2"/>
        <v>350</v>
      </c>
      <c r="BE14" s="80">
        <f t="shared" si="2"/>
        <v>350</v>
      </c>
      <c r="BF14" s="80">
        <f t="shared" si="2"/>
        <v>350</v>
      </c>
      <c r="BG14" s="80">
        <f t="shared" si="2"/>
        <v>350</v>
      </c>
      <c r="BH14" s="80">
        <f t="shared" si="2"/>
        <v>350</v>
      </c>
      <c r="BI14" s="80">
        <f t="shared" si="2"/>
        <v>350</v>
      </c>
      <c r="BJ14" s="80">
        <f t="shared" si="2"/>
        <v>350</v>
      </c>
      <c r="BK14" s="80">
        <f t="shared" si="2"/>
        <v>350</v>
      </c>
      <c r="BL14" s="80">
        <f t="shared" si="2"/>
        <v>350</v>
      </c>
      <c r="BM14" s="80">
        <f t="shared" si="2"/>
        <v>350</v>
      </c>
      <c r="BN14" s="81">
        <f t="shared" si="2"/>
        <v>350</v>
      </c>
      <c r="BO14" s="60" t="s">
        <v>101</v>
      </c>
    </row>
    <row r="15" spans="2:71" s="60" customFormat="1">
      <c r="B15" s="82" t="s">
        <v>93</v>
      </c>
      <c r="C15" s="358"/>
      <c r="D15" s="61"/>
      <c r="E15" s="61"/>
      <c r="F15" s="61"/>
      <c r="G15" s="80">
        <f t="shared" ref="G15:AL15" si="3">ROUND(G10/G14,0)</f>
        <v>1171</v>
      </c>
      <c r="H15" s="80">
        <f t="shared" si="3"/>
        <v>1171</v>
      </c>
      <c r="I15" s="80">
        <f t="shared" si="3"/>
        <v>1171</v>
      </c>
      <c r="J15" s="80">
        <f t="shared" si="3"/>
        <v>1171</v>
      </c>
      <c r="K15" s="80">
        <f t="shared" si="3"/>
        <v>1171</v>
      </c>
      <c r="L15" s="80">
        <f t="shared" si="3"/>
        <v>1171</v>
      </c>
      <c r="M15" s="80">
        <f t="shared" si="3"/>
        <v>1171</v>
      </c>
      <c r="N15" s="80">
        <f t="shared" si="3"/>
        <v>1171</v>
      </c>
      <c r="O15" s="80">
        <f t="shared" si="3"/>
        <v>1171</v>
      </c>
      <c r="P15" s="80">
        <f t="shared" si="3"/>
        <v>1171</v>
      </c>
      <c r="Q15" s="80">
        <f t="shared" si="3"/>
        <v>1171</v>
      </c>
      <c r="R15" s="80">
        <f t="shared" si="3"/>
        <v>1171</v>
      </c>
      <c r="S15" s="80">
        <f t="shared" si="3"/>
        <v>1265</v>
      </c>
      <c r="T15" s="80">
        <f t="shared" si="3"/>
        <v>1265</v>
      </c>
      <c r="U15" s="80">
        <f t="shared" si="3"/>
        <v>1265</v>
      </c>
      <c r="V15" s="80">
        <f t="shared" si="3"/>
        <v>1265</v>
      </c>
      <c r="W15" s="80">
        <f t="shared" si="3"/>
        <v>1265</v>
      </c>
      <c r="X15" s="80">
        <f t="shared" si="3"/>
        <v>1265</v>
      </c>
      <c r="Y15" s="80">
        <f t="shared" si="3"/>
        <v>1265</v>
      </c>
      <c r="Z15" s="80">
        <f t="shared" si="3"/>
        <v>1265</v>
      </c>
      <c r="AA15" s="80">
        <f t="shared" si="3"/>
        <v>1265</v>
      </c>
      <c r="AB15" s="80">
        <f t="shared" si="3"/>
        <v>1265</v>
      </c>
      <c r="AC15" s="80">
        <f t="shared" si="3"/>
        <v>1265</v>
      </c>
      <c r="AD15" s="80">
        <f t="shared" si="3"/>
        <v>1265</v>
      </c>
      <c r="AE15" s="80">
        <f t="shared" si="3"/>
        <v>1366</v>
      </c>
      <c r="AF15" s="80">
        <f t="shared" si="3"/>
        <v>1366</v>
      </c>
      <c r="AG15" s="80">
        <f t="shared" si="3"/>
        <v>1366</v>
      </c>
      <c r="AH15" s="80">
        <f t="shared" si="3"/>
        <v>1366</v>
      </c>
      <c r="AI15" s="80">
        <f t="shared" si="3"/>
        <v>1366</v>
      </c>
      <c r="AJ15" s="80">
        <f t="shared" si="3"/>
        <v>1366</v>
      </c>
      <c r="AK15" s="80">
        <f t="shared" si="3"/>
        <v>1366</v>
      </c>
      <c r="AL15" s="80">
        <f t="shared" si="3"/>
        <v>1366</v>
      </c>
      <c r="AM15" s="80">
        <f t="shared" ref="AM15:BN15" si="4">ROUND(AM10/AM14,0)</f>
        <v>1366</v>
      </c>
      <c r="AN15" s="80">
        <f t="shared" si="4"/>
        <v>1366</v>
      </c>
      <c r="AO15" s="80">
        <f t="shared" si="4"/>
        <v>1366</v>
      </c>
      <c r="AP15" s="80">
        <f t="shared" si="4"/>
        <v>1366</v>
      </c>
      <c r="AQ15" s="80">
        <f t="shared" si="4"/>
        <v>1476</v>
      </c>
      <c r="AR15" s="80">
        <f t="shared" si="4"/>
        <v>1476</v>
      </c>
      <c r="AS15" s="80">
        <f t="shared" si="4"/>
        <v>1476</v>
      </c>
      <c r="AT15" s="80">
        <f t="shared" si="4"/>
        <v>1476</v>
      </c>
      <c r="AU15" s="80">
        <f t="shared" si="4"/>
        <v>1476</v>
      </c>
      <c r="AV15" s="80">
        <f t="shared" si="4"/>
        <v>1476</v>
      </c>
      <c r="AW15" s="80">
        <f t="shared" si="4"/>
        <v>1476</v>
      </c>
      <c r="AX15" s="80">
        <f t="shared" si="4"/>
        <v>1476</v>
      </c>
      <c r="AY15" s="80">
        <f t="shared" si="4"/>
        <v>1476</v>
      </c>
      <c r="AZ15" s="80">
        <f t="shared" si="4"/>
        <v>1476</v>
      </c>
      <c r="BA15" s="80">
        <f t="shared" si="4"/>
        <v>1476</v>
      </c>
      <c r="BB15" s="80">
        <f t="shared" si="4"/>
        <v>1476</v>
      </c>
      <c r="BC15" s="80">
        <f t="shared" si="4"/>
        <v>1594</v>
      </c>
      <c r="BD15" s="80">
        <f t="shared" si="4"/>
        <v>1594</v>
      </c>
      <c r="BE15" s="80">
        <f t="shared" si="4"/>
        <v>1594</v>
      </c>
      <c r="BF15" s="80">
        <f t="shared" si="4"/>
        <v>1594</v>
      </c>
      <c r="BG15" s="80">
        <f t="shared" si="4"/>
        <v>1594</v>
      </c>
      <c r="BH15" s="80">
        <f t="shared" si="4"/>
        <v>1594</v>
      </c>
      <c r="BI15" s="80">
        <f t="shared" si="4"/>
        <v>1594</v>
      </c>
      <c r="BJ15" s="80">
        <f t="shared" si="4"/>
        <v>1594</v>
      </c>
      <c r="BK15" s="80">
        <f t="shared" si="4"/>
        <v>1594</v>
      </c>
      <c r="BL15" s="80">
        <f t="shared" si="4"/>
        <v>1594</v>
      </c>
      <c r="BM15" s="80">
        <f t="shared" si="4"/>
        <v>1594</v>
      </c>
      <c r="BN15" s="81">
        <f t="shared" si="4"/>
        <v>1594</v>
      </c>
      <c r="BO15" s="60" t="s">
        <v>101</v>
      </c>
      <c r="BS15" s="307"/>
    </row>
    <row r="16" spans="2:71">
      <c r="B16" s="85" t="s">
        <v>94</v>
      </c>
      <c r="D16" s="44"/>
      <c r="E16" s="44"/>
      <c r="F16" s="110"/>
      <c r="G16" s="80">
        <f t="shared" ref="G16:AL16" si="5">G13+G15</f>
        <v>1171</v>
      </c>
      <c r="H16" s="80">
        <f t="shared" si="5"/>
        <v>2752</v>
      </c>
      <c r="I16" s="80">
        <f t="shared" si="5"/>
        <v>4649</v>
      </c>
      <c r="J16" s="80">
        <f t="shared" si="5"/>
        <v>6925</v>
      </c>
      <c r="K16" s="80">
        <f t="shared" si="5"/>
        <v>9657</v>
      </c>
      <c r="L16" s="80">
        <f t="shared" si="5"/>
        <v>12935</v>
      </c>
      <c r="M16" s="80">
        <f t="shared" si="5"/>
        <v>16868</v>
      </c>
      <c r="N16" s="80">
        <f t="shared" si="5"/>
        <v>21588</v>
      </c>
      <c r="O16" s="80">
        <f t="shared" si="5"/>
        <v>27252</v>
      </c>
      <c r="P16" s="80">
        <f t="shared" si="5"/>
        <v>34049</v>
      </c>
      <c r="Q16" s="80">
        <f t="shared" si="5"/>
        <v>42205</v>
      </c>
      <c r="R16" s="80">
        <f t="shared" si="5"/>
        <v>51993</v>
      </c>
      <c r="S16" s="80">
        <f t="shared" si="5"/>
        <v>63833</v>
      </c>
      <c r="T16" s="80">
        <f t="shared" si="5"/>
        <v>74863</v>
      </c>
      <c r="U16" s="80">
        <f t="shared" si="5"/>
        <v>87547</v>
      </c>
      <c r="V16" s="80">
        <f t="shared" si="5"/>
        <v>102134</v>
      </c>
      <c r="W16" s="80">
        <f t="shared" si="5"/>
        <v>118909</v>
      </c>
      <c r="X16" s="80">
        <f t="shared" si="5"/>
        <v>138200</v>
      </c>
      <c r="Y16" s="80">
        <f t="shared" si="5"/>
        <v>160385</v>
      </c>
      <c r="Z16" s="80">
        <f t="shared" si="5"/>
        <v>185898</v>
      </c>
      <c r="AA16" s="80">
        <f t="shared" si="5"/>
        <v>215237</v>
      </c>
      <c r="AB16" s="80">
        <f t="shared" si="5"/>
        <v>248977</v>
      </c>
      <c r="AC16" s="80">
        <f t="shared" si="5"/>
        <v>287778</v>
      </c>
      <c r="AD16" s="80">
        <f t="shared" si="5"/>
        <v>332399</v>
      </c>
      <c r="AE16" s="80">
        <f t="shared" si="5"/>
        <v>383815</v>
      </c>
      <c r="AF16" s="80">
        <f t="shared" si="5"/>
        <v>442959</v>
      </c>
      <c r="AG16" s="80">
        <f t="shared" si="5"/>
        <v>510974</v>
      </c>
      <c r="AH16" s="80">
        <f t="shared" si="5"/>
        <v>589191</v>
      </c>
      <c r="AI16" s="80">
        <f t="shared" si="5"/>
        <v>679140</v>
      </c>
      <c r="AJ16" s="80">
        <f t="shared" si="5"/>
        <v>782582</v>
      </c>
      <c r="AK16" s="80">
        <f t="shared" si="5"/>
        <v>901541</v>
      </c>
      <c r="AL16" s="80">
        <f t="shared" si="5"/>
        <v>1038343</v>
      </c>
      <c r="AM16" s="80">
        <f t="shared" ref="AM16:BN16" si="6">AM13+AM15</f>
        <v>1195665</v>
      </c>
      <c r="AN16" s="80">
        <f t="shared" si="6"/>
        <v>1376586</v>
      </c>
      <c r="AO16" s="80">
        <f t="shared" si="6"/>
        <v>1584645</v>
      </c>
      <c r="AP16" s="80">
        <f t="shared" si="6"/>
        <v>1823913</v>
      </c>
      <c r="AQ16" s="80">
        <f t="shared" si="6"/>
        <v>2099181</v>
      </c>
      <c r="AR16" s="80">
        <f t="shared" si="6"/>
        <v>2205837</v>
      </c>
      <c r="AS16" s="80">
        <f t="shared" si="6"/>
        <v>2317826</v>
      </c>
      <c r="AT16" s="80">
        <f t="shared" si="6"/>
        <v>2435414</v>
      </c>
      <c r="AU16" s="80">
        <f t="shared" si="6"/>
        <v>2558882</v>
      </c>
      <c r="AV16" s="80">
        <f t="shared" si="6"/>
        <v>2688523</v>
      </c>
      <c r="AW16" s="80">
        <f t="shared" si="6"/>
        <v>2824647</v>
      </c>
      <c r="AX16" s="80">
        <f t="shared" si="6"/>
        <v>2967576</v>
      </c>
      <c r="AY16" s="80">
        <f t="shared" si="6"/>
        <v>3117652</v>
      </c>
      <c r="AZ16" s="80">
        <f t="shared" si="6"/>
        <v>3275232</v>
      </c>
      <c r="BA16" s="80">
        <f t="shared" si="6"/>
        <v>3440691</v>
      </c>
      <c r="BB16" s="80">
        <f t="shared" si="6"/>
        <v>3614423</v>
      </c>
      <c r="BC16" s="80">
        <f t="shared" si="6"/>
        <v>3796960</v>
      </c>
      <c r="BD16" s="80">
        <f t="shared" si="6"/>
        <v>3988641</v>
      </c>
      <c r="BE16" s="80">
        <f t="shared" si="6"/>
        <v>4189906</v>
      </c>
      <c r="BF16" s="80">
        <f t="shared" si="6"/>
        <v>4401234</v>
      </c>
      <c r="BG16" s="80">
        <f t="shared" si="6"/>
        <v>4623129</v>
      </c>
      <c r="BH16" s="80">
        <f t="shared" si="6"/>
        <v>4856119</v>
      </c>
      <c r="BI16" s="80">
        <f t="shared" si="6"/>
        <v>5100758</v>
      </c>
      <c r="BJ16" s="80">
        <f t="shared" si="6"/>
        <v>5357629</v>
      </c>
      <c r="BK16" s="80">
        <f t="shared" si="6"/>
        <v>5627344</v>
      </c>
      <c r="BL16" s="80">
        <f t="shared" si="6"/>
        <v>5910544</v>
      </c>
      <c r="BM16" s="80">
        <f t="shared" si="6"/>
        <v>6207904</v>
      </c>
      <c r="BN16" s="81">
        <f t="shared" si="6"/>
        <v>6520132</v>
      </c>
      <c r="BO16" s="60" t="s">
        <v>101</v>
      </c>
    </row>
    <row r="17" spans="1:71">
      <c r="B17" s="85" t="s">
        <v>95</v>
      </c>
      <c r="D17" s="44"/>
      <c r="E17" s="44"/>
      <c r="F17" s="44"/>
      <c r="G17" s="86">
        <f>HLOOKUP(G$6,$G$1:$K$5,$L$4,0)</f>
        <v>0.35</v>
      </c>
      <c r="H17" s="86">
        <f t="shared" ref="H17:BN17" si="7">HLOOKUP(H$6,$G$1:$K$5,$L$4,0)</f>
        <v>0.35</v>
      </c>
      <c r="I17" s="86">
        <f t="shared" si="7"/>
        <v>0.35</v>
      </c>
      <c r="J17" s="86">
        <f t="shared" si="7"/>
        <v>0.35</v>
      </c>
      <c r="K17" s="86">
        <f t="shared" si="7"/>
        <v>0.35</v>
      </c>
      <c r="L17" s="86">
        <f t="shared" si="7"/>
        <v>0.35</v>
      </c>
      <c r="M17" s="86">
        <f t="shared" si="7"/>
        <v>0.35</v>
      </c>
      <c r="N17" s="86">
        <f t="shared" si="7"/>
        <v>0.35</v>
      </c>
      <c r="O17" s="86">
        <f t="shared" si="7"/>
        <v>0.35</v>
      </c>
      <c r="P17" s="86">
        <f t="shared" si="7"/>
        <v>0.35</v>
      </c>
      <c r="Q17" s="86">
        <f t="shared" si="7"/>
        <v>0.35</v>
      </c>
      <c r="R17" s="86">
        <f t="shared" si="7"/>
        <v>0.35</v>
      </c>
      <c r="S17" s="86">
        <f t="shared" si="7"/>
        <v>0.3</v>
      </c>
      <c r="T17" s="86">
        <f t="shared" si="7"/>
        <v>0.3</v>
      </c>
      <c r="U17" s="86">
        <f t="shared" si="7"/>
        <v>0.3</v>
      </c>
      <c r="V17" s="86">
        <f t="shared" si="7"/>
        <v>0.3</v>
      </c>
      <c r="W17" s="86">
        <f t="shared" si="7"/>
        <v>0.3</v>
      </c>
      <c r="X17" s="86">
        <f t="shared" si="7"/>
        <v>0.3</v>
      </c>
      <c r="Y17" s="86">
        <f t="shared" si="7"/>
        <v>0.3</v>
      </c>
      <c r="Z17" s="86">
        <f t="shared" si="7"/>
        <v>0.3</v>
      </c>
      <c r="AA17" s="86">
        <f t="shared" si="7"/>
        <v>0.3</v>
      </c>
      <c r="AB17" s="86">
        <f t="shared" si="7"/>
        <v>0.3</v>
      </c>
      <c r="AC17" s="86">
        <f t="shared" si="7"/>
        <v>0.3</v>
      </c>
      <c r="AD17" s="86">
        <f t="shared" si="7"/>
        <v>0.3</v>
      </c>
      <c r="AE17" s="86">
        <f t="shared" si="7"/>
        <v>0.3</v>
      </c>
      <c r="AF17" s="86">
        <f t="shared" si="7"/>
        <v>0.3</v>
      </c>
      <c r="AG17" s="86">
        <f t="shared" si="7"/>
        <v>0.3</v>
      </c>
      <c r="AH17" s="86">
        <f t="shared" si="7"/>
        <v>0.3</v>
      </c>
      <c r="AI17" s="86">
        <f t="shared" si="7"/>
        <v>0.3</v>
      </c>
      <c r="AJ17" s="86">
        <f t="shared" si="7"/>
        <v>0.3</v>
      </c>
      <c r="AK17" s="86">
        <f t="shared" si="7"/>
        <v>0.3</v>
      </c>
      <c r="AL17" s="86">
        <f t="shared" si="7"/>
        <v>0.3</v>
      </c>
      <c r="AM17" s="86">
        <f t="shared" si="7"/>
        <v>0.3</v>
      </c>
      <c r="AN17" s="86">
        <f t="shared" si="7"/>
        <v>0.3</v>
      </c>
      <c r="AO17" s="86">
        <f t="shared" si="7"/>
        <v>0.3</v>
      </c>
      <c r="AP17" s="86">
        <f t="shared" si="7"/>
        <v>0.3</v>
      </c>
      <c r="AQ17" s="86">
        <f t="shared" si="7"/>
        <v>0.2</v>
      </c>
      <c r="AR17" s="86">
        <f t="shared" si="7"/>
        <v>0.2</v>
      </c>
      <c r="AS17" s="86">
        <f t="shared" si="7"/>
        <v>0.2</v>
      </c>
      <c r="AT17" s="86">
        <f t="shared" si="7"/>
        <v>0.2</v>
      </c>
      <c r="AU17" s="86">
        <f t="shared" si="7"/>
        <v>0.2</v>
      </c>
      <c r="AV17" s="86">
        <f t="shared" si="7"/>
        <v>0.2</v>
      </c>
      <c r="AW17" s="86">
        <f t="shared" si="7"/>
        <v>0.2</v>
      </c>
      <c r="AX17" s="86">
        <f t="shared" si="7"/>
        <v>0.2</v>
      </c>
      <c r="AY17" s="86">
        <f t="shared" si="7"/>
        <v>0.2</v>
      </c>
      <c r="AZ17" s="86">
        <f t="shared" si="7"/>
        <v>0.2</v>
      </c>
      <c r="BA17" s="86">
        <f t="shared" si="7"/>
        <v>0.2</v>
      </c>
      <c r="BB17" s="86">
        <f t="shared" si="7"/>
        <v>0.2</v>
      </c>
      <c r="BC17" s="86">
        <f t="shared" si="7"/>
        <v>0.2</v>
      </c>
      <c r="BD17" s="86">
        <f t="shared" si="7"/>
        <v>0.2</v>
      </c>
      <c r="BE17" s="86">
        <f t="shared" si="7"/>
        <v>0.2</v>
      </c>
      <c r="BF17" s="86">
        <f t="shared" si="7"/>
        <v>0.2</v>
      </c>
      <c r="BG17" s="86">
        <f t="shared" si="7"/>
        <v>0.2</v>
      </c>
      <c r="BH17" s="86">
        <f t="shared" si="7"/>
        <v>0.2</v>
      </c>
      <c r="BI17" s="86">
        <f t="shared" si="7"/>
        <v>0.2</v>
      </c>
      <c r="BJ17" s="86">
        <f t="shared" si="7"/>
        <v>0.2</v>
      </c>
      <c r="BK17" s="86">
        <f t="shared" si="7"/>
        <v>0.2</v>
      </c>
      <c r="BL17" s="86">
        <f t="shared" si="7"/>
        <v>0.2</v>
      </c>
      <c r="BM17" s="86">
        <f t="shared" si="7"/>
        <v>0.2</v>
      </c>
      <c r="BN17" s="87">
        <f t="shared" si="7"/>
        <v>0.2</v>
      </c>
      <c r="BO17" s="60" t="s">
        <v>101</v>
      </c>
      <c r="BS17" s="306"/>
    </row>
    <row r="18" spans="1:71">
      <c r="B18" s="85" t="s">
        <v>96</v>
      </c>
      <c r="D18" s="44"/>
      <c r="E18" s="44"/>
      <c r="F18" s="44"/>
      <c r="G18" s="80">
        <f t="shared" ref="G18:AL18" si="8">ROUND(G16*G17,0)</f>
        <v>410</v>
      </c>
      <c r="H18" s="80">
        <f t="shared" si="8"/>
        <v>963</v>
      </c>
      <c r="I18" s="80">
        <f t="shared" si="8"/>
        <v>1627</v>
      </c>
      <c r="J18" s="80">
        <f t="shared" si="8"/>
        <v>2424</v>
      </c>
      <c r="K18" s="80">
        <f t="shared" si="8"/>
        <v>3380</v>
      </c>
      <c r="L18" s="80">
        <f t="shared" si="8"/>
        <v>4527</v>
      </c>
      <c r="M18" s="80">
        <f t="shared" si="8"/>
        <v>5904</v>
      </c>
      <c r="N18" s="80">
        <f t="shared" si="8"/>
        <v>7556</v>
      </c>
      <c r="O18" s="80">
        <f t="shared" si="8"/>
        <v>9538</v>
      </c>
      <c r="P18" s="80">
        <f t="shared" si="8"/>
        <v>11917</v>
      </c>
      <c r="Q18" s="80">
        <f t="shared" si="8"/>
        <v>14772</v>
      </c>
      <c r="R18" s="80">
        <f t="shared" si="8"/>
        <v>18198</v>
      </c>
      <c r="S18" s="80">
        <f t="shared" si="8"/>
        <v>19150</v>
      </c>
      <c r="T18" s="80">
        <f t="shared" si="8"/>
        <v>22459</v>
      </c>
      <c r="U18" s="80">
        <f t="shared" si="8"/>
        <v>26264</v>
      </c>
      <c r="V18" s="80">
        <f t="shared" si="8"/>
        <v>30640</v>
      </c>
      <c r="W18" s="80">
        <f t="shared" si="8"/>
        <v>35673</v>
      </c>
      <c r="X18" s="80">
        <f t="shared" si="8"/>
        <v>41460</v>
      </c>
      <c r="Y18" s="80">
        <f t="shared" si="8"/>
        <v>48116</v>
      </c>
      <c r="Z18" s="80">
        <f t="shared" si="8"/>
        <v>55769</v>
      </c>
      <c r="AA18" s="80">
        <f t="shared" si="8"/>
        <v>64571</v>
      </c>
      <c r="AB18" s="80">
        <f t="shared" si="8"/>
        <v>74693</v>
      </c>
      <c r="AC18" s="80">
        <f t="shared" si="8"/>
        <v>86333</v>
      </c>
      <c r="AD18" s="80">
        <f t="shared" si="8"/>
        <v>99720</v>
      </c>
      <c r="AE18" s="80">
        <f t="shared" si="8"/>
        <v>115145</v>
      </c>
      <c r="AF18" s="80">
        <f t="shared" si="8"/>
        <v>132888</v>
      </c>
      <c r="AG18" s="80">
        <f t="shared" si="8"/>
        <v>153292</v>
      </c>
      <c r="AH18" s="80">
        <f t="shared" si="8"/>
        <v>176757</v>
      </c>
      <c r="AI18" s="80">
        <f t="shared" si="8"/>
        <v>203742</v>
      </c>
      <c r="AJ18" s="80">
        <f t="shared" si="8"/>
        <v>234775</v>
      </c>
      <c r="AK18" s="80">
        <f t="shared" si="8"/>
        <v>270462</v>
      </c>
      <c r="AL18" s="80">
        <f t="shared" si="8"/>
        <v>311503</v>
      </c>
      <c r="AM18" s="80">
        <f t="shared" ref="AM18:BN18" si="9">ROUND(AM16*AM17,0)</f>
        <v>358700</v>
      </c>
      <c r="AN18" s="80">
        <f t="shared" si="9"/>
        <v>412976</v>
      </c>
      <c r="AO18" s="80">
        <f t="shared" si="9"/>
        <v>475394</v>
      </c>
      <c r="AP18" s="80">
        <f t="shared" si="9"/>
        <v>547174</v>
      </c>
      <c r="AQ18" s="80">
        <f t="shared" si="9"/>
        <v>419836</v>
      </c>
      <c r="AR18" s="80">
        <f t="shared" si="9"/>
        <v>441167</v>
      </c>
      <c r="AS18" s="80">
        <f t="shared" si="9"/>
        <v>463565</v>
      </c>
      <c r="AT18" s="80">
        <f t="shared" si="9"/>
        <v>487083</v>
      </c>
      <c r="AU18" s="80">
        <f t="shared" si="9"/>
        <v>511776</v>
      </c>
      <c r="AV18" s="80">
        <f t="shared" si="9"/>
        <v>537705</v>
      </c>
      <c r="AW18" s="80">
        <f t="shared" si="9"/>
        <v>564929</v>
      </c>
      <c r="AX18" s="80">
        <f t="shared" si="9"/>
        <v>593515</v>
      </c>
      <c r="AY18" s="80">
        <f t="shared" si="9"/>
        <v>623530</v>
      </c>
      <c r="AZ18" s="80">
        <f t="shared" si="9"/>
        <v>655046</v>
      </c>
      <c r="BA18" s="80">
        <f t="shared" si="9"/>
        <v>688138</v>
      </c>
      <c r="BB18" s="80">
        <f t="shared" si="9"/>
        <v>722885</v>
      </c>
      <c r="BC18" s="80">
        <f t="shared" si="9"/>
        <v>759392</v>
      </c>
      <c r="BD18" s="80">
        <f t="shared" si="9"/>
        <v>797728</v>
      </c>
      <c r="BE18" s="80">
        <f t="shared" si="9"/>
        <v>837981</v>
      </c>
      <c r="BF18" s="80">
        <f t="shared" si="9"/>
        <v>880247</v>
      </c>
      <c r="BG18" s="80">
        <f t="shared" si="9"/>
        <v>924626</v>
      </c>
      <c r="BH18" s="80">
        <f t="shared" si="9"/>
        <v>971224</v>
      </c>
      <c r="BI18" s="80">
        <f t="shared" si="9"/>
        <v>1020152</v>
      </c>
      <c r="BJ18" s="80">
        <f t="shared" si="9"/>
        <v>1071526</v>
      </c>
      <c r="BK18" s="80">
        <f t="shared" si="9"/>
        <v>1125469</v>
      </c>
      <c r="BL18" s="80">
        <f t="shared" si="9"/>
        <v>1182109</v>
      </c>
      <c r="BM18" s="80">
        <f t="shared" si="9"/>
        <v>1241581</v>
      </c>
      <c r="BN18" s="81">
        <f t="shared" si="9"/>
        <v>1304026</v>
      </c>
      <c r="BO18" s="60" t="s">
        <v>101</v>
      </c>
    </row>
    <row r="19" spans="1:71">
      <c r="B19" s="85" t="s">
        <v>97</v>
      </c>
      <c r="D19" s="44"/>
      <c r="E19" s="44"/>
      <c r="F19" s="44"/>
      <c r="G19" s="80">
        <f t="shared" ref="G19:AL19" si="10">G16+G18</f>
        <v>1581</v>
      </c>
      <c r="H19" s="80">
        <f t="shared" si="10"/>
        <v>3715</v>
      </c>
      <c r="I19" s="80">
        <f t="shared" si="10"/>
        <v>6276</v>
      </c>
      <c r="J19" s="80">
        <f t="shared" si="10"/>
        <v>9349</v>
      </c>
      <c r="K19" s="80">
        <f t="shared" si="10"/>
        <v>13037</v>
      </c>
      <c r="L19" s="80">
        <f t="shared" si="10"/>
        <v>17462</v>
      </c>
      <c r="M19" s="80">
        <f t="shared" si="10"/>
        <v>22772</v>
      </c>
      <c r="N19" s="80">
        <f t="shared" si="10"/>
        <v>29144</v>
      </c>
      <c r="O19" s="80">
        <f t="shared" si="10"/>
        <v>36790</v>
      </c>
      <c r="P19" s="80">
        <f t="shared" si="10"/>
        <v>45966</v>
      </c>
      <c r="Q19" s="80">
        <f t="shared" si="10"/>
        <v>56977</v>
      </c>
      <c r="R19" s="80">
        <f t="shared" si="10"/>
        <v>70191</v>
      </c>
      <c r="S19" s="80">
        <f t="shared" si="10"/>
        <v>82983</v>
      </c>
      <c r="T19" s="80">
        <f t="shared" si="10"/>
        <v>97322</v>
      </c>
      <c r="U19" s="80">
        <f t="shared" si="10"/>
        <v>113811</v>
      </c>
      <c r="V19" s="80">
        <f t="shared" si="10"/>
        <v>132774</v>
      </c>
      <c r="W19" s="80">
        <f t="shared" si="10"/>
        <v>154582</v>
      </c>
      <c r="X19" s="80">
        <f t="shared" si="10"/>
        <v>179660</v>
      </c>
      <c r="Y19" s="80">
        <f t="shared" si="10"/>
        <v>208501</v>
      </c>
      <c r="Z19" s="80">
        <f t="shared" si="10"/>
        <v>241667</v>
      </c>
      <c r="AA19" s="80">
        <f t="shared" si="10"/>
        <v>279808</v>
      </c>
      <c r="AB19" s="80">
        <f t="shared" si="10"/>
        <v>323670</v>
      </c>
      <c r="AC19" s="80">
        <f t="shared" si="10"/>
        <v>374111</v>
      </c>
      <c r="AD19" s="80">
        <f t="shared" si="10"/>
        <v>432119</v>
      </c>
      <c r="AE19" s="80">
        <f t="shared" si="10"/>
        <v>498960</v>
      </c>
      <c r="AF19" s="80">
        <f t="shared" si="10"/>
        <v>575847</v>
      </c>
      <c r="AG19" s="80">
        <f t="shared" si="10"/>
        <v>664266</v>
      </c>
      <c r="AH19" s="80">
        <f t="shared" si="10"/>
        <v>765948</v>
      </c>
      <c r="AI19" s="80">
        <f t="shared" si="10"/>
        <v>882882</v>
      </c>
      <c r="AJ19" s="80">
        <f t="shared" si="10"/>
        <v>1017357</v>
      </c>
      <c r="AK19" s="80">
        <f t="shared" si="10"/>
        <v>1172003</v>
      </c>
      <c r="AL19" s="80">
        <f t="shared" si="10"/>
        <v>1349846</v>
      </c>
      <c r="AM19" s="80">
        <f t="shared" ref="AM19:BN19" si="11">AM16+AM18</f>
        <v>1554365</v>
      </c>
      <c r="AN19" s="80">
        <f t="shared" si="11"/>
        <v>1789562</v>
      </c>
      <c r="AO19" s="80">
        <f t="shared" si="11"/>
        <v>2060039</v>
      </c>
      <c r="AP19" s="80">
        <f t="shared" si="11"/>
        <v>2371087</v>
      </c>
      <c r="AQ19" s="80">
        <f t="shared" si="11"/>
        <v>2519017</v>
      </c>
      <c r="AR19" s="80">
        <f t="shared" si="11"/>
        <v>2647004</v>
      </c>
      <c r="AS19" s="80">
        <f t="shared" si="11"/>
        <v>2781391</v>
      </c>
      <c r="AT19" s="80">
        <f t="shared" si="11"/>
        <v>2922497</v>
      </c>
      <c r="AU19" s="80">
        <f t="shared" si="11"/>
        <v>3070658</v>
      </c>
      <c r="AV19" s="80">
        <f t="shared" si="11"/>
        <v>3226228</v>
      </c>
      <c r="AW19" s="80">
        <f t="shared" si="11"/>
        <v>3389576</v>
      </c>
      <c r="AX19" s="80">
        <f t="shared" si="11"/>
        <v>3561091</v>
      </c>
      <c r="AY19" s="80">
        <f t="shared" si="11"/>
        <v>3741182</v>
      </c>
      <c r="AZ19" s="80">
        <f t="shared" si="11"/>
        <v>3930278</v>
      </c>
      <c r="BA19" s="80">
        <f t="shared" si="11"/>
        <v>4128829</v>
      </c>
      <c r="BB19" s="80">
        <f t="shared" si="11"/>
        <v>4337308</v>
      </c>
      <c r="BC19" s="80">
        <f t="shared" si="11"/>
        <v>4556352</v>
      </c>
      <c r="BD19" s="80">
        <f t="shared" si="11"/>
        <v>4786369</v>
      </c>
      <c r="BE19" s="80">
        <f t="shared" si="11"/>
        <v>5027887</v>
      </c>
      <c r="BF19" s="80">
        <f t="shared" si="11"/>
        <v>5281481</v>
      </c>
      <c r="BG19" s="80">
        <f t="shared" si="11"/>
        <v>5547755</v>
      </c>
      <c r="BH19" s="80">
        <f t="shared" si="11"/>
        <v>5827343</v>
      </c>
      <c r="BI19" s="80">
        <f t="shared" si="11"/>
        <v>6120910</v>
      </c>
      <c r="BJ19" s="80">
        <f t="shared" si="11"/>
        <v>6429155</v>
      </c>
      <c r="BK19" s="80">
        <f t="shared" si="11"/>
        <v>6752813</v>
      </c>
      <c r="BL19" s="80">
        <f t="shared" si="11"/>
        <v>7092653</v>
      </c>
      <c r="BM19" s="80">
        <f t="shared" si="11"/>
        <v>7449485</v>
      </c>
      <c r="BN19" s="81">
        <f t="shared" si="11"/>
        <v>7824158</v>
      </c>
      <c r="BO19" s="60" t="s">
        <v>101</v>
      </c>
    </row>
    <row r="20" spans="1:71">
      <c r="B20" s="85" t="s">
        <v>320</v>
      </c>
      <c r="D20" s="44"/>
      <c r="E20" s="44"/>
      <c r="F20" s="44"/>
      <c r="G20" s="109">
        <v>0.15</v>
      </c>
      <c r="H20" s="86">
        <f>G20</f>
        <v>0.15</v>
      </c>
      <c r="I20" s="86">
        <f t="shared" ref="I20:BN20" si="12">H20</f>
        <v>0.15</v>
      </c>
      <c r="J20" s="86">
        <f t="shared" si="12"/>
        <v>0.15</v>
      </c>
      <c r="K20" s="86">
        <f t="shared" si="12"/>
        <v>0.15</v>
      </c>
      <c r="L20" s="86">
        <f t="shared" si="12"/>
        <v>0.15</v>
      </c>
      <c r="M20" s="86">
        <f t="shared" si="12"/>
        <v>0.15</v>
      </c>
      <c r="N20" s="86">
        <f t="shared" si="12"/>
        <v>0.15</v>
      </c>
      <c r="O20" s="86">
        <f t="shared" si="12"/>
        <v>0.15</v>
      </c>
      <c r="P20" s="86">
        <f t="shared" si="12"/>
        <v>0.15</v>
      </c>
      <c r="Q20" s="86">
        <f t="shared" si="12"/>
        <v>0.15</v>
      </c>
      <c r="R20" s="86">
        <f t="shared" si="12"/>
        <v>0.15</v>
      </c>
      <c r="S20" s="109">
        <f t="shared" si="12"/>
        <v>0.15</v>
      </c>
      <c r="T20" s="86">
        <f t="shared" si="12"/>
        <v>0.15</v>
      </c>
      <c r="U20" s="86">
        <f t="shared" si="12"/>
        <v>0.15</v>
      </c>
      <c r="V20" s="86">
        <f t="shared" si="12"/>
        <v>0.15</v>
      </c>
      <c r="W20" s="86">
        <f t="shared" si="12"/>
        <v>0.15</v>
      </c>
      <c r="X20" s="86">
        <f t="shared" si="12"/>
        <v>0.15</v>
      </c>
      <c r="Y20" s="86">
        <f t="shared" si="12"/>
        <v>0.15</v>
      </c>
      <c r="Z20" s="86">
        <f t="shared" si="12"/>
        <v>0.15</v>
      </c>
      <c r="AA20" s="86">
        <f t="shared" si="12"/>
        <v>0.15</v>
      </c>
      <c r="AB20" s="86">
        <f t="shared" si="12"/>
        <v>0.15</v>
      </c>
      <c r="AC20" s="86">
        <f t="shared" si="12"/>
        <v>0.15</v>
      </c>
      <c r="AD20" s="86">
        <f t="shared" si="12"/>
        <v>0.15</v>
      </c>
      <c r="AE20" s="109">
        <f t="shared" si="12"/>
        <v>0.15</v>
      </c>
      <c r="AF20" s="86">
        <f t="shared" si="12"/>
        <v>0.15</v>
      </c>
      <c r="AG20" s="86">
        <f t="shared" si="12"/>
        <v>0.15</v>
      </c>
      <c r="AH20" s="86">
        <f t="shared" si="12"/>
        <v>0.15</v>
      </c>
      <c r="AI20" s="86">
        <f t="shared" si="12"/>
        <v>0.15</v>
      </c>
      <c r="AJ20" s="86">
        <f t="shared" si="12"/>
        <v>0.15</v>
      </c>
      <c r="AK20" s="86">
        <f t="shared" si="12"/>
        <v>0.15</v>
      </c>
      <c r="AL20" s="86">
        <f t="shared" si="12"/>
        <v>0.15</v>
      </c>
      <c r="AM20" s="86">
        <f t="shared" si="12"/>
        <v>0.15</v>
      </c>
      <c r="AN20" s="86">
        <f t="shared" si="12"/>
        <v>0.15</v>
      </c>
      <c r="AO20" s="86">
        <f t="shared" si="12"/>
        <v>0.15</v>
      </c>
      <c r="AP20" s="86">
        <f t="shared" si="12"/>
        <v>0.15</v>
      </c>
      <c r="AQ20" s="109">
        <f t="shared" si="12"/>
        <v>0.15</v>
      </c>
      <c r="AR20" s="86">
        <f t="shared" si="12"/>
        <v>0.15</v>
      </c>
      <c r="AS20" s="86">
        <f t="shared" si="12"/>
        <v>0.15</v>
      </c>
      <c r="AT20" s="86">
        <f t="shared" si="12"/>
        <v>0.15</v>
      </c>
      <c r="AU20" s="86">
        <f t="shared" si="12"/>
        <v>0.15</v>
      </c>
      <c r="AV20" s="86">
        <f t="shared" si="12"/>
        <v>0.15</v>
      </c>
      <c r="AW20" s="86">
        <f t="shared" si="12"/>
        <v>0.15</v>
      </c>
      <c r="AX20" s="86">
        <f t="shared" si="12"/>
        <v>0.15</v>
      </c>
      <c r="AY20" s="86">
        <f t="shared" si="12"/>
        <v>0.15</v>
      </c>
      <c r="AZ20" s="86">
        <f t="shared" si="12"/>
        <v>0.15</v>
      </c>
      <c r="BA20" s="86">
        <f t="shared" si="12"/>
        <v>0.15</v>
      </c>
      <c r="BB20" s="86">
        <f t="shared" si="12"/>
        <v>0.15</v>
      </c>
      <c r="BC20" s="109">
        <f t="shared" si="12"/>
        <v>0.15</v>
      </c>
      <c r="BD20" s="86">
        <f t="shared" si="12"/>
        <v>0.15</v>
      </c>
      <c r="BE20" s="86">
        <f t="shared" si="12"/>
        <v>0.15</v>
      </c>
      <c r="BF20" s="86">
        <f t="shared" si="12"/>
        <v>0.15</v>
      </c>
      <c r="BG20" s="86">
        <f t="shared" si="12"/>
        <v>0.15</v>
      </c>
      <c r="BH20" s="86">
        <f t="shared" si="12"/>
        <v>0.15</v>
      </c>
      <c r="BI20" s="86">
        <f t="shared" si="12"/>
        <v>0.15</v>
      </c>
      <c r="BJ20" s="86">
        <f t="shared" si="12"/>
        <v>0.15</v>
      </c>
      <c r="BK20" s="86">
        <f t="shared" si="12"/>
        <v>0.15</v>
      </c>
      <c r="BL20" s="86">
        <f t="shared" si="12"/>
        <v>0.15</v>
      </c>
      <c r="BM20" s="86">
        <f t="shared" si="12"/>
        <v>0.15</v>
      </c>
      <c r="BN20" s="87">
        <f t="shared" si="12"/>
        <v>0.15</v>
      </c>
      <c r="BO20" s="60" t="s">
        <v>101</v>
      </c>
    </row>
    <row r="21" spans="1:71">
      <c r="B21" s="85" t="s">
        <v>98</v>
      </c>
      <c r="C21" s="359"/>
      <c r="D21" s="44" t="s">
        <v>99</v>
      </c>
      <c r="E21" s="44"/>
      <c r="F21" s="44"/>
      <c r="G21" s="80">
        <f>ROUND(G13*G20,0)</f>
        <v>0</v>
      </c>
      <c r="H21" s="80">
        <f t="shared" ref="H21:BN21" si="13">ROUND(H13*H20,0)</f>
        <v>237</v>
      </c>
      <c r="I21" s="80">
        <f t="shared" si="13"/>
        <v>522</v>
      </c>
      <c r="J21" s="80">
        <f t="shared" si="13"/>
        <v>863</v>
      </c>
      <c r="K21" s="80">
        <f t="shared" si="13"/>
        <v>1273</v>
      </c>
      <c r="L21" s="80">
        <f t="shared" si="13"/>
        <v>1765</v>
      </c>
      <c r="M21" s="80">
        <f t="shared" si="13"/>
        <v>2355</v>
      </c>
      <c r="N21" s="80">
        <f t="shared" si="13"/>
        <v>3063</v>
      </c>
      <c r="O21" s="80">
        <f t="shared" si="13"/>
        <v>3912</v>
      </c>
      <c r="P21" s="80">
        <f t="shared" si="13"/>
        <v>4932</v>
      </c>
      <c r="Q21" s="80">
        <f t="shared" si="13"/>
        <v>6155</v>
      </c>
      <c r="R21" s="80">
        <f t="shared" si="13"/>
        <v>7623</v>
      </c>
      <c r="S21" s="80">
        <f t="shared" si="13"/>
        <v>9385</v>
      </c>
      <c r="T21" s="80">
        <f t="shared" si="13"/>
        <v>11040</v>
      </c>
      <c r="U21" s="80">
        <f t="shared" si="13"/>
        <v>12942</v>
      </c>
      <c r="V21" s="80">
        <f t="shared" si="13"/>
        <v>15130</v>
      </c>
      <c r="W21" s="80">
        <f t="shared" si="13"/>
        <v>17647</v>
      </c>
      <c r="X21" s="80">
        <f t="shared" si="13"/>
        <v>20540</v>
      </c>
      <c r="Y21" s="80">
        <f t="shared" si="13"/>
        <v>23868</v>
      </c>
      <c r="Z21" s="80">
        <f t="shared" si="13"/>
        <v>27695</v>
      </c>
      <c r="AA21" s="80">
        <f t="shared" si="13"/>
        <v>32096</v>
      </c>
      <c r="AB21" s="80">
        <f t="shared" si="13"/>
        <v>37157</v>
      </c>
      <c r="AC21" s="80">
        <f t="shared" si="13"/>
        <v>42977</v>
      </c>
      <c r="AD21" s="80">
        <f t="shared" si="13"/>
        <v>49670</v>
      </c>
      <c r="AE21" s="80">
        <f t="shared" si="13"/>
        <v>57367</v>
      </c>
      <c r="AF21" s="80">
        <f t="shared" si="13"/>
        <v>66239</v>
      </c>
      <c r="AG21" s="80">
        <f t="shared" si="13"/>
        <v>76441</v>
      </c>
      <c r="AH21" s="80">
        <f t="shared" si="13"/>
        <v>88174</v>
      </c>
      <c r="AI21" s="80">
        <f t="shared" si="13"/>
        <v>101666</v>
      </c>
      <c r="AJ21" s="80">
        <f t="shared" si="13"/>
        <v>117182</v>
      </c>
      <c r="AK21" s="80">
        <f t="shared" si="13"/>
        <v>135026</v>
      </c>
      <c r="AL21" s="80">
        <f t="shared" si="13"/>
        <v>155547</v>
      </c>
      <c r="AM21" s="80">
        <f t="shared" si="13"/>
        <v>179145</v>
      </c>
      <c r="AN21" s="80">
        <f t="shared" si="13"/>
        <v>206283</v>
      </c>
      <c r="AO21" s="80">
        <f t="shared" si="13"/>
        <v>237492</v>
      </c>
      <c r="AP21" s="80">
        <f t="shared" si="13"/>
        <v>273382</v>
      </c>
      <c r="AQ21" s="80">
        <f t="shared" si="13"/>
        <v>314656</v>
      </c>
      <c r="AR21" s="80">
        <f t="shared" si="13"/>
        <v>330654</v>
      </c>
      <c r="AS21" s="80">
        <f t="shared" si="13"/>
        <v>347453</v>
      </c>
      <c r="AT21" s="80">
        <f t="shared" si="13"/>
        <v>365091</v>
      </c>
      <c r="AU21" s="80">
        <f t="shared" si="13"/>
        <v>383611</v>
      </c>
      <c r="AV21" s="80">
        <f t="shared" si="13"/>
        <v>403057</v>
      </c>
      <c r="AW21" s="80">
        <f t="shared" si="13"/>
        <v>423476</v>
      </c>
      <c r="AX21" s="80">
        <f t="shared" si="13"/>
        <v>444915</v>
      </c>
      <c r="AY21" s="80">
        <f t="shared" si="13"/>
        <v>467426</v>
      </c>
      <c r="AZ21" s="80">
        <f t="shared" si="13"/>
        <v>491063</v>
      </c>
      <c r="BA21" s="80">
        <f t="shared" si="13"/>
        <v>515882</v>
      </c>
      <c r="BB21" s="80">
        <f t="shared" si="13"/>
        <v>541942</v>
      </c>
      <c r="BC21" s="80">
        <f t="shared" si="13"/>
        <v>569305</v>
      </c>
      <c r="BD21" s="80">
        <f t="shared" si="13"/>
        <v>598057</v>
      </c>
      <c r="BE21" s="80">
        <f t="shared" si="13"/>
        <v>628247</v>
      </c>
      <c r="BF21" s="80">
        <f t="shared" si="13"/>
        <v>659946</v>
      </c>
      <c r="BG21" s="80">
        <f t="shared" si="13"/>
        <v>693230</v>
      </c>
      <c r="BH21" s="80">
        <f t="shared" si="13"/>
        <v>728179</v>
      </c>
      <c r="BI21" s="80">
        <f t="shared" si="13"/>
        <v>764875</v>
      </c>
      <c r="BJ21" s="80">
        <f t="shared" si="13"/>
        <v>803405</v>
      </c>
      <c r="BK21" s="80">
        <f t="shared" si="13"/>
        <v>843863</v>
      </c>
      <c r="BL21" s="80">
        <f t="shared" si="13"/>
        <v>886343</v>
      </c>
      <c r="BM21" s="80">
        <f t="shared" si="13"/>
        <v>930947</v>
      </c>
      <c r="BN21" s="81">
        <f t="shared" si="13"/>
        <v>977781</v>
      </c>
      <c r="BO21" s="60" t="s">
        <v>101</v>
      </c>
      <c r="BP21" s="75"/>
    </row>
    <row r="22" spans="1:71" s="59" customFormat="1">
      <c r="B22" s="85" t="s">
        <v>216</v>
      </c>
      <c r="C22" s="45"/>
      <c r="D22" s="45"/>
      <c r="E22" s="45"/>
      <c r="F22" s="45"/>
      <c r="G22" s="80">
        <f t="shared" ref="G22:AL22" si="14">G19-G21</f>
        <v>1581</v>
      </c>
      <c r="H22" s="80">
        <f t="shared" si="14"/>
        <v>3478</v>
      </c>
      <c r="I22" s="80">
        <f t="shared" si="14"/>
        <v>5754</v>
      </c>
      <c r="J22" s="80">
        <f t="shared" si="14"/>
        <v>8486</v>
      </c>
      <c r="K22" s="80">
        <f t="shared" si="14"/>
        <v>11764</v>
      </c>
      <c r="L22" s="80">
        <f t="shared" si="14"/>
        <v>15697</v>
      </c>
      <c r="M22" s="80">
        <f t="shared" si="14"/>
        <v>20417</v>
      </c>
      <c r="N22" s="80">
        <f t="shared" si="14"/>
        <v>26081</v>
      </c>
      <c r="O22" s="80">
        <f t="shared" si="14"/>
        <v>32878</v>
      </c>
      <c r="P22" s="80">
        <f t="shared" si="14"/>
        <v>41034</v>
      </c>
      <c r="Q22" s="80">
        <f t="shared" si="14"/>
        <v>50822</v>
      </c>
      <c r="R22" s="80">
        <f t="shared" si="14"/>
        <v>62568</v>
      </c>
      <c r="S22" s="80">
        <f t="shared" si="14"/>
        <v>73598</v>
      </c>
      <c r="T22" s="80">
        <f t="shared" si="14"/>
        <v>86282</v>
      </c>
      <c r="U22" s="80">
        <f t="shared" si="14"/>
        <v>100869</v>
      </c>
      <c r="V22" s="80">
        <f t="shared" si="14"/>
        <v>117644</v>
      </c>
      <c r="W22" s="80">
        <f t="shared" si="14"/>
        <v>136935</v>
      </c>
      <c r="X22" s="80">
        <f t="shared" si="14"/>
        <v>159120</v>
      </c>
      <c r="Y22" s="80">
        <f t="shared" si="14"/>
        <v>184633</v>
      </c>
      <c r="Z22" s="80">
        <f t="shared" si="14"/>
        <v>213972</v>
      </c>
      <c r="AA22" s="80">
        <f t="shared" si="14"/>
        <v>247712</v>
      </c>
      <c r="AB22" s="80">
        <f t="shared" si="14"/>
        <v>286513</v>
      </c>
      <c r="AC22" s="80">
        <f t="shared" si="14"/>
        <v>331134</v>
      </c>
      <c r="AD22" s="80">
        <f t="shared" si="14"/>
        <v>382449</v>
      </c>
      <c r="AE22" s="80">
        <f t="shared" si="14"/>
        <v>441593</v>
      </c>
      <c r="AF22" s="80">
        <f t="shared" si="14"/>
        <v>509608</v>
      </c>
      <c r="AG22" s="80">
        <f t="shared" si="14"/>
        <v>587825</v>
      </c>
      <c r="AH22" s="80">
        <f t="shared" si="14"/>
        <v>677774</v>
      </c>
      <c r="AI22" s="80">
        <f t="shared" si="14"/>
        <v>781216</v>
      </c>
      <c r="AJ22" s="80">
        <f t="shared" si="14"/>
        <v>900175</v>
      </c>
      <c r="AK22" s="80">
        <f t="shared" si="14"/>
        <v>1036977</v>
      </c>
      <c r="AL22" s="80">
        <f t="shared" si="14"/>
        <v>1194299</v>
      </c>
      <c r="AM22" s="80">
        <f t="shared" ref="AM22:BN22" si="15">AM19-AM21</f>
        <v>1375220</v>
      </c>
      <c r="AN22" s="80">
        <f t="shared" si="15"/>
        <v>1583279</v>
      </c>
      <c r="AO22" s="80">
        <f t="shared" si="15"/>
        <v>1822547</v>
      </c>
      <c r="AP22" s="80">
        <f t="shared" si="15"/>
        <v>2097705</v>
      </c>
      <c r="AQ22" s="80">
        <f t="shared" si="15"/>
        <v>2204361</v>
      </c>
      <c r="AR22" s="80">
        <f t="shared" si="15"/>
        <v>2316350</v>
      </c>
      <c r="AS22" s="80">
        <f t="shared" si="15"/>
        <v>2433938</v>
      </c>
      <c r="AT22" s="80">
        <f t="shared" si="15"/>
        <v>2557406</v>
      </c>
      <c r="AU22" s="80">
        <f t="shared" si="15"/>
        <v>2687047</v>
      </c>
      <c r="AV22" s="80">
        <f t="shared" si="15"/>
        <v>2823171</v>
      </c>
      <c r="AW22" s="80">
        <f t="shared" si="15"/>
        <v>2966100</v>
      </c>
      <c r="AX22" s="80">
        <f t="shared" si="15"/>
        <v>3116176</v>
      </c>
      <c r="AY22" s="80">
        <f t="shared" si="15"/>
        <v>3273756</v>
      </c>
      <c r="AZ22" s="80">
        <f t="shared" si="15"/>
        <v>3439215</v>
      </c>
      <c r="BA22" s="80">
        <f t="shared" si="15"/>
        <v>3612947</v>
      </c>
      <c r="BB22" s="80">
        <f t="shared" si="15"/>
        <v>3795366</v>
      </c>
      <c r="BC22" s="80">
        <f t="shared" si="15"/>
        <v>3987047</v>
      </c>
      <c r="BD22" s="80">
        <f t="shared" si="15"/>
        <v>4188312</v>
      </c>
      <c r="BE22" s="80">
        <f t="shared" si="15"/>
        <v>4399640</v>
      </c>
      <c r="BF22" s="80">
        <f t="shared" si="15"/>
        <v>4621535</v>
      </c>
      <c r="BG22" s="80">
        <f t="shared" si="15"/>
        <v>4854525</v>
      </c>
      <c r="BH22" s="80">
        <f t="shared" si="15"/>
        <v>5099164</v>
      </c>
      <c r="BI22" s="80">
        <f t="shared" si="15"/>
        <v>5356035</v>
      </c>
      <c r="BJ22" s="80">
        <f t="shared" si="15"/>
        <v>5625750</v>
      </c>
      <c r="BK22" s="80">
        <f t="shared" si="15"/>
        <v>5908950</v>
      </c>
      <c r="BL22" s="80">
        <f t="shared" si="15"/>
        <v>6206310</v>
      </c>
      <c r="BM22" s="80">
        <f t="shared" si="15"/>
        <v>6518538</v>
      </c>
      <c r="BN22" s="81">
        <f t="shared" si="15"/>
        <v>6846377</v>
      </c>
      <c r="BO22" s="60" t="s">
        <v>101</v>
      </c>
    </row>
    <row r="23" spans="1:71">
      <c r="B23" s="69"/>
      <c r="C23" s="44"/>
      <c r="D23" s="44"/>
      <c r="E23" s="44"/>
      <c r="F23" s="44"/>
      <c r="G23" s="80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/>
      <c r="BO23" s="60" t="s">
        <v>101</v>
      </c>
    </row>
    <row r="24" spans="1:71" s="60" customFormat="1">
      <c r="B24" s="85" t="s">
        <v>100</v>
      </c>
      <c r="C24" s="76"/>
      <c r="D24" s="76"/>
      <c r="E24" s="61"/>
      <c r="F24" s="61"/>
      <c r="G24" s="391">
        <v>0.02</v>
      </c>
      <c r="H24" s="251">
        <f>G24</f>
        <v>0.02</v>
      </c>
      <c r="I24" s="251">
        <f t="shared" ref="I24:BN24" si="16">H24</f>
        <v>0.02</v>
      </c>
      <c r="J24" s="251">
        <f t="shared" si="16"/>
        <v>0.02</v>
      </c>
      <c r="K24" s="251">
        <f t="shared" si="16"/>
        <v>0.02</v>
      </c>
      <c r="L24" s="251">
        <f t="shared" si="16"/>
        <v>0.02</v>
      </c>
      <c r="M24" s="251">
        <f t="shared" si="16"/>
        <v>0.02</v>
      </c>
      <c r="N24" s="251">
        <f t="shared" si="16"/>
        <v>0.02</v>
      </c>
      <c r="O24" s="251">
        <f t="shared" si="16"/>
        <v>0.02</v>
      </c>
      <c r="P24" s="251">
        <f t="shared" si="16"/>
        <v>0.02</v>
      </c>
      <c r="Q24" s="251">
        <f t="shared" si="16"/>
        <v>0.02</v>
      </c>
      <c r="R24" s="251">
        <f t="shared" si="16"/>
        <v>0.02</v>
      </c>
      <c r="S24" s="250">
        <f t="shared" si="16"/>
        <v>0.02</v>
      </c>
      <c r="T24" s="251">
        <f t="shared" si="16"/>
        <v>0.02</v>
      </c>
      <c r="U24" s="251">
        <f t="shared" si="16"/>
        <v>0.02</v>
      </c>
      <c r="V24" s="251">
        <f t="shared" si="16"/>
        <v>0.02</v>
      </c>
      <c r="W24" s="251">
        <f t="shared" si="16"/>
        <v>0.02</v>
      </c>
      <c r="X24" s="251">
        <f t="shared" si="16"/>
        <v>0.02</v>
      </c>
      <c r="Y24" s="251">
        <f t="shared" si="16"/>
        <v>0.02</v>
      </c>
      <c r="Z24" s="251">
        <f t="shared" si="16"/>
        <v>0.02</v>
      </c>
      <c r="AA24" s="251">
        <f t="shared" si="16"/>
        <v>0.02</v>
      </c>
      <c r="AB24" s="251">
        <f t="shared" si="16"/>
        <v>0.02</v>
      </c>
      <c r="AC24" s="251">
        <f t="shared" si="16"/>
        <v>0.02</v>
      </c>
      <c r="AD24" s="251">
        <f t="shared" si="16"/>
        <v>0.02</v>
      </c>
      <c r="AE24" s="250">
        <f t="shared" si="16"/>
        <v>0.02</v>
      </c>
      <c r="AF24" s="251">
        <f t="shared" si="16"/>
        <v>0.02</v>
      </c>
      <c r="AG24" s="251">
        <f t="shared" si="16"/>
        <v>0.02</v>
      </c>
      <c r="AH24" s="251">
        <f t="shared" si="16"/>
        <v>0.02</v>
      </c>
      <c r="AI24" s="251">
        <f t="shared" si="16"/>
        <v>0.02</v>
      </c>
      <c r="AJ24" s="251">
        <f t="shared" si="16"/>
        <v>0.02</v>
      </c>
      <c r="AK24" s="251">
        <f t="shared" si="16"/>
        <v>0.02</v>
      </c>
      <c r="AL24" s="251">
        <f t="shared" si="16"/>
        <v>0.02</v>
      </c>
      <c r="AM24" s="251">
        <f t="shared" si="16"/>
        <v>0.02</v>
      </c>
      <c r="AN24" s="251">
        <f t="shared" si="16"/>
        <v>0.02</v>
      </c>
      <c r="AO24" s="251">
        <f t="shared" si="16"/>
        <v>0.02</v>
      </c>
      <c r="AP24" s="251">
        <f t="shared" si="16"/>
        <v>0.02</v>
      </c>
      <c r="AQ24" s="250">
        <f t="shared" si="16"/>
        <v>0.02</v>
      </c>
      <c r="AR24" s="251">
        <f t="shared" si="16"/>
        <v>0.02</v>
      </c>
      <c r="AS24" s="251">
        <f t="shared" si="16"/>
        <v>0.02</v>
      </c>
      <c r="AT24" s="251">
        <f t="shared" si="16"/>
        <v>0.02</v>
      </c>
      <c r="AU24" s="251">
        <f t="shared" si="16"/>
        <v>0.02</v>
      </c>
      <c r="AV24" s="251">
        <f t="shared" si="16"/>
        <v>0.02</v>
      </c>
      <c r="AW24" s="251">
        <f t="shared" si="16"/>
        <v>0.02</v>
      </c>
      <c r="AX24" s="251">
        <f t="shared" si="16"/>
        <v>0.02</v>
      </c>
      <c r="AY24" s="251">
        <f t="shared" si="16"/>
        <v>0.02</v>
      </c>
      <c r="AZ24" s="251">
        <f t="shared" si="16"/>
        <v>0.02</v>
      </c>
      <c r="BA24" s="251">
        <f t="shared" si="16"/>
        <v>0.02</v>
      </c>
      <c r="BB24" s="251">
        <f t="shared" si="16"/>
        <v>0.02</v>
      </c>
      <c r="BC24" s="250">
        <f t="shared" si="16"/>
        <v>0.02</v>
      </c>
      <c r="BD24" s="251">
        <f t="shared" si="16"/>
        <v>0.02</v>
      </c>
      <c r="BE24" s="251">
        <f t="shared" si="16"/>
        <v>0.02</v>
      </c>
      <c r="BF24" s="251">
        <f t="shared" si="16"/>
        <v>0.02</v>
      </c>
      <c r="BG24" s="251">
        <f t="shared" si="16"/>
        <v>0.02</v>
      </c>
      <c r="BH24" s="251">
        <f t="shared" si="16"/>
        <v>0.02</v>
      </c>
      <c r="BI24" s="251">
        <f t="shared" si="16"/>
        <v>0.02</v>
      </c>
      <c r="BJ24" s="251">
        <f t="shared" si="16"/>
        <v>0.02</v>
      </c>
      <c r="BK24" s="251">
        <f t="shared" si="16"/>
        <v>0.02</v>
      </c>
      <c r="BL24" s="251">
        <f t="shared" si="16"/>
        <v>0.02</v>
      </c>
      <c r="BM24" s="251">
        <f t="shared" si="16"/>
        <v>0.02</v>
      </c>
      <c r="BN24" s="252">
        <f t="shared" si="16"/>
        <v>0.02</v>
      </c>
      <c r="BO24" s="60" t="s">
        <v>101</v>
      </c>
    </row>
    <row r="25" spans="1:71" s="60" customFormat="1">
      <c r="B25" s="88" t="s">
        <v>343</v>
      </c>
      <c r="C25" s="89"/>
      <c r="D25" s="90"/>
      <c r="E25" s="90"/>
      <c r="F25" s="90"/>
      <c r="G25" s="91">
        <f>ROUND(G24*G22,0)</f>
        <v>32</v>
      </c>
      <c r="H25" s="91">
        <f t="shared" ref="H25:BN25" si="17">ROUND(H24*H22,0)</f>
        <v>70</v>
      </c>
      <c r="I25" s="91">
        <f t="shared" si="17"/>
        <v>115</v>
      </c>
      <c r="J25" s="91">
        <f t="shared" si="17"/>
        <v>170</v>
      </c>
      <c r="K25" s="91">
        <f t="shared" si="17"/>
        <v>235</v>
      </c>
      <c r="L25" s="91">
        <f t="shared" si="17"/>
        <v>314</v>
      </c>
      <c r="M25" s="91">
        <f t="shared" si="17"/>
        <v>408</v>
      </c>
      <c r="N25" s="91">
        <f t="shared" si="17"/>
        <v>522</v>
      </c>
      <c r="O25" s="91">
        <f t="shared" si="17"/>
        <v>658</v>
      </c>
      <c r="P25" s="91">
        <f t="shared" si="17"/>
        <v>821</v>
      </c>
      <c r="Q25" s="91">
        <f t="shared" si="17"/>
        <v>1016</v>
      </c>
      <c r="R25" s="91">
        <f t="shared" si="17"/>
        <v>1251</v>
      </c>
      <c r="S25" s="91">
        <f t="shared" si="17"/>
        <v>1472</v>
      </c>
      <c r="T25" s="91">
        <f t="shared" si="17"/>
        <v>1726</v>
      </c>
      <c r="U25" s="91">
        <f t="shared" si="17"/>
        <v>2017</v>
      </c>
      <c r="V25" s="91">
        <f t="shared" si="17"/>
        <v>2353</v>
      </c>
      <c r="W25" s="91">
        <f t="shared" si="17"/>
        <v>2739</v>
      </c>
      <c r="X25" s="91">
        <f t="shared" si="17"/>
        <v>3182</v>
      </c>
      <c r="Y25" s="91">
        <f t="shared" si="17"/>
        <v>3693</v>
      </c>
      <c r="Z25" s="91">
        <f t="shared" si="17"/>
        <v>4279</v>
      </c>
      <c r="AA25" s="91">
        <f t="shared" si="17"/>
        <v>4954</v>
      </c>
      <c r="AB25" s="91">
        <f t="shared" si="17"/>
        <v>5730</v>
      </c>
      <c r="AC25" s="91">
        <f t="shared" si="17"/>
        <v>6623</v>
      </c>
      <c r="AD25" s="91">
        <f t="shared" si="17"/>
        <v>7649</v>
      </c>
      <c r="AE25" s="91">
        <f t="shared" si="17"/>
        <v>8832</v>
      </c>
      <c r="AF25" s="91">
        <f t="shared" si="17"/>
        <v>10192</v>
      </c>
      <c r="AG25" s="91">
        <f t="shared" si="17"/>
        <v>11757</v>
      </c>
      <c r="AH25" s="91">
        <f t="shared" si="17"/>
        <v>13555</v>
      </c>
      <c r="AI25" s="91">
        <f t="shared" si="17"/>
        <v>15624</v>
      </c>
      <c r="AJ25" s="91">
        <f t="shared" si="17"/>
        <v>18004</v>
      </c>
      <c r="AK25" s="91">
        <f t="shared" si="17"/>
        <v>20740</v>
      </c>
      <c r="AL25" s="91">
        <f t="shared" si="17"/>
        <v>23886</v>
      </c>
      <c r="AM25" s="91">
        <f t="shared" si="17"/>
        <v>27504</v>
      </c>
      <c r="AN25" s="91">
        <f t="shared" si="17"/>
        <v>31666</v>
      </c>
      <c r="AO25" s="91">
        <f t="shared" si="17"/>
        <v>36451</v>
      </c>
      <c r="AP25" s="91">
        <f t="shared" si="17"/>
        <v>41954</v>
      </c>
      <c r="AQ25" s="91">
        <f t="shared" si="17"/>
        <v>44087</v>
      </c>
      <c r="AR25" s="91">
        <f t="shared" si="17"/>
        <v>46327</v>
      </c>
      <c r="AS25" s="91">
        <f t="shared" si="17"/>
        <v>48679</v>
      </c>
      <c r="AT25" s="91">
        <f t="shared" si="17"/>
        <v>51148</v>
      </c>
      <c r="AU25" s="91">
        <f t="shared" si="17"/>
        <v>53741</v>
      </c>
      <c r="AV25" s="91">
        <f t="shared" si="17"/>
        <v>56463</v>
      </c>
      <c r="AW25" s="91">
        <f t="shared" si="17"/>
        <v>59322</v>
      </c>
      <c r="AX25" s="91">
        <f t="shared" si="17"/>
        <v>62324</v>
      </c>
      <c r="AY25" s="91">
        <f t="shared" si="17"/>
        <v>65475</v>
      </c>
      <c r="AZ25" s="91">
        <f t="shared" si="17"/>
        <v>68784</v>
      </c>
      <c r="BA25" s="91">
        <f t="shared" si="17"/>
        <v>72259</v>
      </c>
      <c r="BB25" s="91">
        <f t="shared" si="17"/>
        <v>75907</v>
      </c>
      <c r="BC25" s="91">
        <f t="shared" si="17"/>
        <v>79741</v>
      </c>
      <c r="BD25" s="91">
        <f t="shared" si="17"/>
        <v>83766</v>
      </c>
      <c r="BE25" s="91">
        <f t="shared" si="17"/>
        <v>87993</v>
      </c>
      <c r="BF25" s="91">
        <f t="shared" si="17"/>
        <v>92431</v>
      </c>
      <c r="BG25" s="91">
        <f t="shared" si="17"/>
        <v>97091</v>
      </c>
      <c r="BH25" s="91">
        <f t="shared" si="17"/>
        <v>101983</v>
      </c>
      <c r="BI25" s="91">
        <f t="shared" si="17"/>
        <v>107121</v>
      </c>
      <c r="BJ25" s="91">
        <f t="shared" si="17"/>
        <v>112515</v>
      </c>
      <c r="BK25" s="91">
        <f t="shared" si="17"/>
        <v>118179</v>
      </c>
      <c r="BL25" s="91">
        <f t="shared" si="17"/>
        <v>124126</v>
      </c>
      <c r="BM25" s="91">
        <f t="shared" si="17"/>
        <v>130371</v>
      </c>
      <c r="BN25" s="92">
        <f t="shared" si="17"/>
        <v>136928</v>
      </c>
      <c r="BO25" s="60" t="s">
        <v>101</v>
      </c>
      <c r="BP25" s="378"/>
    </row>
    <row r="26" spans="1:71"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60" t="s">
        <v>101</v>
      </c>
    </row>
    <row r="27" spans="1:71">
      <c r="B27" s="106" t="s">
        <v>321</v>
      </c>
      <c r="C27" s="97" t="s">
        <v>335</v>
      </c>
      <c r="D27" s="366" t="s">
        <v>102</v>
      </c>
      <c r="E27" s="366" t="s">
        <v>324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8"/>
      <c r="BO27" s="60" t="s">
        <v>101</v>
      </c>
    </row>
    <row r="28" spans="1:71" s="60" customFormat="1">
      <c r="A28" s="60">
        <v>1</v>
      </c>
      <c r="B28" s="114" t="s">
        <v>349</v>
      </c>
      <c r="C28" s="109">
        <v>0.16</v>
      </c>
      <c r="D28" s="108">
        <v>0.03</v>
      </c>
      <c r="E28" s="284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283"/>
      <c r="BO28" s="60" t="s">
        <v>101</v>
      </c>
    </row>
    <row r="29" spans="1:71">
      <c r="B29" s="112" t="s">
        <v>322</v>
      </c>
      <c r="C29" s="284"/>
      <c r="D29" s="374"/>
      <c r="E29" s="361"/>
      <c r="F29" s="44"/>
      <c r="G29" s="296">
        <f t="shared" ref="G29:AL29" si="18">ROUND(G$25*$D28,0)</f>
        <v>1</v>
      </c>
      <c r="H29" s="296">
        <f t="shared" si="18"/>
        <v>2</v>
      </c>
      <c r="I29" s="296">
        <f t="shared" si="18"/>
        <v>3</v>
      </c>
      <c r="J29" s="296">
        <f t="shared" si="18"/>
        <v>5</v>
      </c>
      <c r="K29" s="296">
        <f t="shared" si="18"/>
        <v>7</v>
      </c>
      <c r="L29" s="296">
        <f t="shared" si="18"/>
        <v>9</v>
      </c>
      <c r="M29" s="296">
        <f t="shared" si="18"/>
        <v>12</v>
      </c>
      <c r="N29" s="296">
        <f t="shared" si="18"/>
        <v>16</v>
      </c>
      <c r="O29" s="296">
        <f t="shared" si="18"/>
        <v>20</v>
      </c>
      <c r="P29" s="296">
        <f t="shared" si="18"/>
        <v>25</v>
      </c>
      <c r="Q29" s="296">
        <f t="shared" si="18"/>
        <v>30</v>
      </c>
      <c r="R29" s="296">
        <f t="shared" si="18"/>
        <v>38</v>
      </c>
      <c r="S29" s="296">
        <f t="shared" si="18"/>
        <v>44</v>
      </c>
      <c r="T29" s="296">
        <f t="shared" si="18"/>
        <v>52</v>
      </c>
      <c r="U29" s="296">
        <f t="shared" si="18"/>
        <v>61</v>
      </c>
      <c r="V29" s="296">
        <f t="shared" si="18"/>
        <v>71</v>
      </c>
      <c r="W29" s="296">
        <f t="shared" si="18"/>
        <v>82</v>
      </c>
      <c r="X29" s="296">
        <f t="shared" si="18"/>
        <v>95</v>
      </c>
      <c r="Y29" s="296">
        <f t="shared" si="18"/>
        <v>111</v>
      </c>
      <c r="Z29" s="296">
        <f t="shared" si="18"/>
        <v>128</v>
      </c>
      <c r="AA29" s="296">
        <f t="shared" si="18"/>
        <v>149</v>
      </c>
      <c r="AB29" s="296">
        <f t="shared" si="18"/>
        <v>172</v>
      </c>
      <c r="AC29" s="296">
        <f t="shared" si="18"/>
        <v>199</v>
      </c>
      <c r="AD29" s="296">
        <f t="shared" si="18"/>
        <v>229</v>
      </c>
      <c r="AE29" s="296">
        <f t="shared" si="18"/>
        <v>265</v>
      </c>
      <c r="AF29" s="296">
        <f t="shared" si="18"/>
        <v>306</v>
      </c>
      <c r="AG29" s="296">
        <f t="shared" si="18"/>
        <v>353</v>
      </c>
      <c r="AH29" s="296">
        <f t="shared" si="18"/>
        <v>407</v>
      </c>
      <c r="AI29" s="296">
        <f t="shared" si="18"/>
        <v>469</v>
      </c>
      <c r="AJ29" s="296">
        <f t="shared" si="18"/>
        <v>540</v>
      </c>
      <c r="AK29" s="296">
        <f t="shared" si="18"/>
        <v>622</v>
      </c>
      <c r="AL29" s="296">
        <f t="shared" si="18"/>
        <v>717</v>
      </c>
      <c r="AM29" s="296">
        <f t="shared" ref="AM29:BN29" si="19">ROUND(AM$25*$D28,0)</f>
        <v>825</v>
      </c>
      <c r="AN29" s="296">
        <f t="shared" si="19"/>
        <v>950</v>
      </c>
      <c r="AO29" s="296">
        <f t="shared" si="19"/>
        <v>1094</v>
      </c>
      <c r="AP29" s="296">
        <f t="shared" si="19"/>
        <v>1259</v>
      </c>
      <c r="AQ29" s="296">
        <f t="shared" si="19"/>
        <v>1323</v>
      </c>
      <c r="AR29" s="296">
        <f t="shared" si="19"/>
        <v>1390</v>
      </c>
      <c r="AS29" s="296">
        <f t="shared" si="19"/>
        <v>1460</v>
      </c>
      <c r="AT29" s="296">
        <f t="shared" si="19"/>
        <v>1534</v>
      </c>
      <c r="AU29" s="296">
        <f t="shared" si="19"/>
        <v>1612</v>
      </c>
      <c r="AV29" s="296">
        <f t="shared" si="19"/>
        <v>1694</v>
      </c>
      <c r="AW29" s="296">
        <f t="shared" si="19"/>
        <v>1780</v>
      </c>
      <c r="AX29" s="296">
        <f t="shared" si="19"/>
        <v>1870</v>
      </c>
      <c r="AY29" s="296">
        <f t="shared" si="19"/>
        <v>1964</v>
      </c>
      <c r="AZ29" s="296">
        <f t="shared" si="19"/>
        <v>2064</v>
      </c>
      <c r="BA29" s="296">
        <f t="shared" si="19"/>
        <v>2168</v>
      </c>
      <c r="BB29" s="296">
        <f t="shared" si="19"/>
        <v>2277</v>
      </c>
      <c r="BC29" s="296">
        <f t="shared" si="19"/>
        <v>2392</v>
      </c>
      <c r="BD29" s="296">
        <f t="shared" si="19"/>
        <v>2513</v>
      </c>
      <c r="BE29" s="296">
        <f t="shared" si="19"/>
        <v>2640</v>
      </c>
      <c r="BF29" s="296">
        <f t="shared" si="19"/>
        <v>2773</v>
      </c>
      <c r="BG29" s="296">
        <f t="shared" si="19"/>
        <v>2913</v>
      </c>
      <c r="BH29" s="296">
        <f t="shared" si="19"/>
        <v>3059</v>
      </c>
      <c r="BI29" s="296">
        <f t="shared" si="19"/>
        <v>3214</v>
      </c>
      <c r="BJ29" s="296">
        <f t="shared" si="19"/>
        <v>3375</v>
      </c>
      <c r="BK29" s="296">
        <f t="shared" si="19"/>
        <v>3545</v>
      </c>
      <c r="BL29" s="296">
        <f t="shared" si="19"/>
        <v>3724</v>
      </c>
      <c r="BM29" s="296">
        <f t="shared" si="19"/>
        <v>3911</v>
      </c>
      <c r="BN29" s="297">
        <f t="shared" si="19"/>
        <v>4108</v>
      </c>
      <c r="BO29" s="60" t="s">
        <v>101</v>
      </c>
    </row>
    <row r="30" spans="1:71" s="60" customFormat="1">
      <c r="B30" s="112" t="s">
        <v>323</v>
      </c>
      <c r="C30" s="109"/>
      <c r="D30" s="284"/>
      <c r="E30" s="367">
        <v>2000</v>
      </c>
      <c r="F30" s="338"/>
      <c r="G30" s="296">
        <f t="shared" ref="G30:AL30" si="20">$E30*(1+HLOOKUP(G$6,$G$1:$L$5,$L$3,0))*G$29</f>
        <v>2000</v>
      </c>
      <c r="H30" s="296">
        <f t="shared" si="20"/>
        <v>4000</v>
      </c>
      <c r="I30" s="296">
        <f t="shared" si="20"/>
        <v>6000</v>
      </c>
      <c r="J30" s="296">
        <f t="shared" si="20"/>
        <v>10000</v>
      </c>
      <c r="K30" s="296">
        <f t="shared" si="20"/>
        <v>14000</v>
      </c>
      <c r="L30" s="296">
        <f t="shared" si="20"/>
        <v>18000</v>
      </c>
      <c r="M30" s="296">
        <f t="shared" si="20"/>
        <v>24000</v>
      </c>
      <c r="N30" s="296">
        <f t="shared" si="20"/>
        <v>32000</v>
      </c>
      <c r="O30" s="296">
        <f t="shared" si="20"/>
        <v>40000</v>
      </c>
      <c r="P30" s="296">
        <f t="shared" si="20"/>
        <v>50000</v>
      </c>
      <c r="Q30" s="296">
        <f t="shared" si="20"/>
        <v>60000</v>
      </c>
      <c r="R30" s="296">
        <f t="shared" si="20"/>
        <v>76000</v>
      </c>
      <c r="S30" s="296">
        <f t="shared" si="20"/>
        <v>95040</v>
      </c>
      <c r="T30" s="296">
        <f t="shared" si="20"/>
        <v>112320</v>
      </c>
      <c r="U30" s="296">
        <f t="shared" si="20"/>
        <v>131760</v>
      </c>
      <c r="V30" s="296">
        <f t="shared" si="20"/>
        <v>153360</v>
      </c>
      <c r="W30" s="296">
        <f t="shared" si="20"/>
        <v>177120</v>
      </c>
      <c r="X30" s="296">
        <f t="shared" si="20"/>
        <v>205200</v>
      </c>
      <c r="Y30" s="296">
        <f t="shared" si="20"/>
        <v>239760</v>
      </c>
      <c r="Z30" s="296">
        <f t="shared" si="20"/>
        <v>276480</v>
      </c>
      <c r="AA30" s="296">
        <f t="shared" si="20"/>
        <v>321840</v>
      </c>
      <c r="AB30" s="296">
        <f t="shared" si="20"/>
        <v>371520</v>
      </c>
      <c r="AC30" s="296">
        <f t="shared" si="20"/>
        <v>429840</v>
      </c>
      <c r="AD30" s="296">
        <f t="shared" si="20"/>
        <v>494640</v>
      </c>
      <c r="AE30" s="296">
        <f t="shared" si="20"/>
        <v>618192</v>
      </c>
      <c r="AF30" s="296">
        <f t="shared" si="20"/>
        <v>713836.8</v>
      </c>
      <c r="AG30" s="296">
        <f t="shared" si="20"/>
        <v>823478.4</v>
      </c>
      <c r="AH30" s="296">
        <f t="shared" si="20"/>
        <v>949449.60000000009</v>
      </c>
      <c r="AI30" s="296">
        <f t="shared" si="20"/>
        <v>1094083.2000000002</v>
      </c>
      <c r="AJ30" s="296">
        <f t="shared" si="20"/>
        <v>1259712</v>
      </c>
      <c r="AK30" s="296">
        <f t="shared" si="20"/>
        <v>1451001.6</v>
      </c>
      <c r="AL30" s="296">
        <f t="shared" si="20"/>
        <v>1672617.6</v>
      </c>
      <c r="AM30" s="296">
        <f t="shared" ref="AM30:BN30" si="21">$E30*(1+HLOOKUP(AM$6,$G$1:$L$5,$L$3,0))*AM$29</f>
        <v>1924560.0000000002</v>
      </c>
      <c r="AN30" s="296">
        <f t="shared" si="21"/>
        <v>2216160</v>
      </c>
      <c r="AO30" s="296">
        <f t="shared" si="21"/>
        <v>2552083.2000000002</v>
      </c>
      <c r="AP30" s="296">
        <f t="shared" si="21"/>
        <v>2936995.2</v>
      </c>
      <c r="AQ30" s="296">
        <f t="shared" si="21"/>
        <v>3333197.9520000005</v>
      </c>
      <c r="AR30" s="296">
        <f t="shared" si="21"/>
        <v>3501999.3600000008</v>
      </c>
      <c r="AS30" s="296">
        <f t="shared" si="21"/>
        <v>3678359.0400000005</v>
      </c>
      <c r="AT30" s="296">
        <f t="shared" si="21"/>
        <v>3864796.4160000007</v>
      </c>
      <c r="AU30" s="296">
        <f t="shared" si="21"/>
        <v>4061311.4880000008</v>
      </c>
      <c r="AV30" s="296">
        <f t="shared" si="21"/>
        <v>4267904.256000001</v>
      </c>
      <c r="AW30" s="296">
        <f t="shared" si="21"/>
        <v>4484574.7200000007</v>
      </c>
      <c r="AX30" s="296">
        <f t="shared" si="21"/>
        <v>4711322.8800000008</v>
      </c>
      <c r="AY30" s="296">
        <f t="shared" si="21"/>
        <v>4948148.7360000005</v>
      </c>
      <c r="AZ30" s="296">
        <f t="shared" si="21"/>
        <v>5200091.1360000009</v>
      </c>
      <c r="BA30" s="296">
        <f t="shared" si="21"/>
        <v>5462111.2320000008</v>
      </c>
      <c r="BB30" s="296">
        <f t="shared" si="21"/>
        <v>5736728.4480000008</v>
      </c>
      <c r="BC30" s="296">
        <f t="shared" si="21"/>
        <v>6508579.1846400015</v>
      </c>
      <c r="BD30" s="296">
        <f t="shared" si="21"/>
        <v>6837817.5129600018</v>
      </c>
      <c r="BE30" s="296">
        <f t="shared" si="21"/>
        <v>7183381.708800002</v>
      </c>
      <c r="BF30" s="296">
        <f t="shared" si="21"/>
        <v>7545271.772160002</v>
      </c>
      <c r="BG30" s="296">
        <f t="shared" si="21"/>
        <v>7926208.6809600024</v>
      </c>
      <c r="BH30" s="296">
        <f t="shared" si="21"/>
        <v>8323471.4572800025</v>
      </c>
      <c r="BI30" s="296">
        <f t="shared" si="21"/>
        <v>8745223.034880003</v>
      </c>
      <c r="BJ30" s="296">
        <f t="shared" si="21"/>
        <v>9183300.4800000023</v>
      </c>
      <c r="BK30" s="296">
        <f t="shared" si="21"/>
        <v>9645866.7264000028</v>
      </c>
      <c r="BL30" s="296">
        <f t="shared" si="21"/>
        <v>10132921.774080003</v>
      </c>
      <c r="BM30" s="296">
        <f t="shared" si="21"/>
        <v>10641744.645120002</v>
      </c>
      <c r="BN30" s="297">
        <f t="shared" si="21"/>
        <v>11177777.295360003</v>
      </c>
      <c r="BO30" s="60" t="s">
        <v>101</v>
      </c>
    </row>
    <row r="31" spans="1:71" s="60" customFormat="1">
      <c r="B31" s="112" t="s">
        <v>346</v>
      </c>
      <c r="C31" s="109"/>
      <c r="D31" s="284"/>
      <c r="E31" s="367">
        <f>E30*(1-C28)</f>
        <v>1680</v>
      </c>
      <c r="F31" s="373"/>
      <c r="G31" s="296">
        <f>$E31*(1+HLOOKUP(G$6,$G$1:$L$5,$L$3,0))*G$29</f>
        <v>1680</v>
      </c>
      <c r="H31" s="296">
        <f t="shared" ref="H31:BN31" si="22">$E31*(1+HLOOKUP(H$6,$G$1:$L$5,$L$3,0))*H$29</f>
        <v>3360</v>
      </c>
      <c r="I31" s="296">
        <f t="shared" si="22"/>
        <v>5040</v>
      </c>
      <c r="J31" s="296">
        <f t="shared" si="22"/>
        <v>8400</v>
      </c>
      <c r="K31" s="296">
        <f t="shared" si="22"/>
        <v>11760</v>
      </c>
      <c r="L31" s="296">
        <f t="shared" si="22"/>
        <v>15120</v>
      </c>
      <c r="M31" s="296">
        <f t="shared" si="22"/>
        <v>20160</v>
      </c>
      <c r="N31" s="296">
        <f t="shared" si="22"/>
        <v>26880</v>
      </c>
      <c r="O31" s="296">
        <f t="shared" si="22"/>
        <v>33600</v>
      </c>
      <c r="P31" s="296">
        <f t="shared" si="22"/>
        <v>42000</v>
      </c>
      <c r="Q31" s="296">
        <f t="shared" si="22"/>
        <v>50400</v>
      </c>
      <c r="R31" s="296">
        <f t="shared" si="22"/>
        <v>63840</v>
      </c>
      <c r="S31" s="296">
        <f t="shared" si="22"/>
        <v>79833.600000000006</v>
      </c>
      <c r="T31" s="296">
        <f t="shared" si="22"/>
        <v>94348.800000000003</v>
      </c>
      <c r="U31" s="296">
        <f t="shared" si="22"/>
        <v>110678.40000000001</v>
      </c>
      <c r="V31" s="296">
        <f t="shared" si="22"/>
        <v>128822.40000000001</v>
      </c>
      <c r="W31" s="296">
        <f t="shared" si="22"/>
        <v>148780.80000000002</v>
      </c>
      <c r="X31" s="296">
        <f t="shared" si="22"/>
        <v>172368</v>
      </c>
      <c r="Y31" s="296">
        <f t="shared" si="22"/>
        <v>201398.40000000002</v>
      </c>
      <c r="Z31" s="296">
        <f t="shared" si="22"/>
        <v>232243.20000000001</v>
      </c>
      <c r="AA31" s="296">
        <f t="shared" si="22"/>
        <v>270345.60000000003</v>
      </c>
      <c r="AB31" s="296">
        <f t="shared" si="22"/>
        <v>312076.79999999999</v>
      </c>
      <c r="AC31" s="296">
        <f t="shared" si="22"/>
        <v>361065.60000000003</v>
      </c>
      <c r="AD31" s="296">
        <f t="shared" si="22"/>
        <v>415497.60000000003</v>
      </c>
      <c r="AE31" s="296">
        <f t="shared" si="22"/>
        <v>519281.28</v>
      </c>
      <c r="AF31" s="296">
        <f t="shared" si="22"/>
        <v>599622.91200000001</v>
      </c>
      <c r="AG31" s="296">
        <f t="shared" si="22"/>
        <v>691721.85600000003</v>
      </c>
      <c r="AH31" s="296">
        <f t="shared" si="22"/>
        <v>797537.66400000011</v>
      </c>
      <c r="AI31" s="296">
        <f t="shared" si="22"/>
        <v>919029.88800000004</v>
      </c>
      <c r="AJ31" s="296">
        <f t="shared" si="22"/>
        <v>1058158.0800000001</v>
      </c>
      <c r="AK31" s="296">
        <f t="shared" si="22"/>
        <v>1218841.344</v>
      </c>
      <c r="AL31" s="296">
        <f t="shared" si="22"/>
        <v>1404998.784</v>
      </c>
      <c r="AM31" s="296">
        <f t="shared" si="22"/>
        <v>1616630.4000000001</v>
      </c>
      <c r="AN31" s="296">
        <f t="shared" si="22"/>
        <v>1861574.4000000001</v>
      </c>
      <c r="AO31" s="296">
        <f t="shared" si="22"/>
        <v>2143749.8880000003</v>
      </c>
      <c r="AP31" s="296">
        <f t="shared" si="22"/>
        <v>2467075.9680000003</v>
      </c>
      <c r="AQ31" s="296">
        <f t="shared" si="22"/>
        <v>2799886.2796800006</v>
      </c>
      <c r="AR31" s="296">
        <f t="shared" si="22"/>
        <v>2941679.4624000005</v>
      </c>
      <c r="AS31" s="296">
        <f t="shared" si="22"/>
        <v>3089821.5936000003</v>
      </c>
      <c r="AT31" s="296">
        <f t="shared" si="22"/>
        <v>3246428.9894400006</v>
      </c>
      <c r="AU31" s="296">
        <f t="shared" si="22"/>
        <v>3411501.6499200007</v>
      </c>
      <c r="AV31" s="296">
        <f t="shared" si="22"/>
        <v>3585039.5750400005</v>
      </c>
      <c r="AW31" s="296">
        <f t="shared" si="22"/>
        <v>3767042.7648000005</v>
      </c>
      <c r="AX31" s="296">
        <f t="shared" si="22"/>
        <v>3957511.2192000006</v>
      </c>
      <c r="AY31" s="296">
        <f t="shared" si="22"/>
        <v>4156444.9382400005</v>
      </c>
      <c r="AZ31" s="296">
        <f t="shared" si="22"/>
        <v>4368076.5542400004</v>
      </c>
      <c r="BA31" s="296">
        <f t="shared" si="22"/>
        <v>4588173.4348800005</v>
      </c>
      <c r="BB31" s="296">
        <f t="shared" si="22"/>
        <v>4818851.8963200003</v>
      </c>
      <c r="BC31" s="296">
        <f t="shared" si="22"/>
        <v>5467206.5150976013</v>
      </c>
      <c r="BD31" s="296">
        <f t="shared" si="22"/>
        <v>5743766.7108864011</v>
      </c>
      <c r="BE31" s="296">
        <f t="shared" si="22"/>
        <v>6034040.6353920009</v>
      </c>
      <c r="BF31" s="296">
        <f t="shared" si="22"/>
        <v>6338028.2886144016</v>
      </c>
      <c r="BG31" s="296">
        <f t="shared" si="22"/>
        <v>6658015.2920064013</v>
      </c>
      <c r="BH31" s="296">
        <f t="shared" si="22"/>
        <v>6991716.0241152011</v>
      </c>
      <c r="BI31" s="296">
        <f t="shared" si="22"/>
        <v>7345987.3492992017</v>
      </c>
      <c r="BJ31" s="296">
        <f t="shared" si="22"/>
        <v>7713972.4032000015</v>
      </c>
      <c r="BK31" s="296">
        <f t="shared" si="22"/>
        <v>8102528.0501760021</v>
      </c>
      <c r="BL31" s="296">
        <f t="shared" si="22"/>
        <v>8511654.2902272027</v>
      </c>
      <c r="BM31" s="296">
        <f t="shared" si="22"/>
        <v>8939065.5019008014</v>
      </c>
      <c r="BN31" s="297">
        <f t="shared" si="22"/>
        <v>9389332.928102402</v>
      </c>
      <c r="BO31" s="60" t="s">
        <v>101</v>
      </c>
    </row>
    <row r="32" spans="1:71" s="60" customFormat="1">
      <c r="B32" s="364" t="s">
        <v>327</v>
      </c>
      <c r="C32" s="109"/>
      <c r="D32" s="284"/>
      <c r="E32" s="284"/>
      <c r="F32" s="338"/>
      <c r="G32" s="296">
        <f>G30-G31</f>
        <v>320</v>
      </c>
      <c r="H32" s="296">
        <f t="shared" ref="H32:BN32" si="23">H30-H31</f>
        <v>640</v>
      </c>
      <c r="I32" s="296">
        <f t="shared" si="23"/>
        <v>960</v>
      </c>
      <c r="J32" s="296">
        <f t="shared" si="23"/>
        <v>1600</v>
      </c>
      <c r="K32" s="296">
        <f t="shared" si="23"/>
        <v>2240</v>
      </c>
      <c r="L32" s="296">
        <f t="shared" si="23"/>
        <v>2880</v>
      </c>
      <c r="M32" s="296">
        <f t="shared" si="23"/>
        <v>3840</v>
      </c>
      <c r="N32" s="296">
        <f t="shared" si="23"/>
        <v>5120</v>
      </c>
      <c r="O32" s="296">
        <f t="shared" si="23"/>
        <v>6400</v>
      </c>
      <c r="P32" s="296">
        <f t="shared" si="23"/>
        <v>8000</v>
      </c>
      <c r="Q32" s="296">
        <f t="shared" si="23"/>
        <v>9600</v>
      </c>
      <c r="R32" s="296">
        <f t="shared" si="23"/>
        <v>12160</v>
      </c>
      <c r="S32" s="296">
        <f t="shared" si="23"/>
        <v>15206.399999999994</v>
      </c>
      <c r="T32" s="296">
        <f t="shared" si="23"/>
        <v>17971.199999999997</v>
      </c>
      <c r="U32" s="296">
        <f t="shared" si="23"/>
        <v>21081.599999999991</v>
      </c>
      <c r="V32" s="296">
        <f t="shared" si="23"/>
        <v>24537.599999999991</v>
      </c>
      <c r="W32" s="296">
        <f t="shared" si="23"/>
        <v>28339.199999999983</v>
      </c>
      <c r="X32" s="296">
        <f t="shared" si="23"/>
        <v>32832</v>
      </c>
      <c r="Y32" s="296">
        <f t="shared" si="23"/>
        <v>38361.599999999977</v>
      </c>
      <c r="Z32" s="296">
        <f t="shared" si="23"/>
        <v>44236.799999999988</v>
      </c>
      <c r="AA32" s="296">
        <f t="shared" si="23"/>
        <v>51494.399999999965</v>
      </c>
      <c r="AB32" s="296">
        <f t="shared" si="23"/>
        <v>59443.200000000012</v>
      </c>
      <c r="AC32" s="296">
        <f t="shared" si="23"/>
        <v>68774.399999999965</v>
      </c>
      <c r="AD32" s="296">
        <f t="shared" si="23"/>
        <v>79142.399999999965</v>
      </c>
      <c r="AE32" s="296">
        <f t="shared" si="23"/>
        <v>98910.719999999972</v>
      </c>
      <c r="AF32" s="296">
        <f t="shared" si="23"/>
        <v>114213.88800000004</v>
      </c>
      <c r="AG32" s="296">
        <f t="shared" si="23"/>
        <v>131756.54399999999</v>
      </c>
      <c r="AH32" s="296">
        <f t="shared" si="23"/>
        <v>151911.93599999999</v>
      </c>
      <c r="AI32" s="296">
        <f t="shared" si="23"/>
        <v>175053.31200000015</v>
      </c>
      <c r="AJ32" s="296">
        <f t="shared" si="23"/>
        <v>201553.91999999993</v>
      </c>
      <c r="AK32" s="296">
        <f t="shared" si="23"/>
        <v>232160.25600000005</v>
      </c>
      <c r="AL32" s="296">
        <f t="shared" si="23"/>
        <v>267618.81600000011</v>
      </c>
      <c r="AM32" s="296">
        <f t="shared" si="23"/>
        <v>307929.60000000009</v>
      </c>
      <c r="AN32" s="296">
        <f t="shared" si="23"/>
        <v>354585.59999999986</v>
      </c>
      <c r="AO32" s="296">
        <f t="shared" si="23"/>
        <v>408333.31199999992</v>
      </c>
      <c r="AP32" s="296">
        <f t="shared" si="23"/>
        <v>469919.23199999984</v>
      </c>
      <c r="AQ32" s="296">
        <f t="shared" si="23"/>
        <v>533311.6723199999</v>
      </c>
      <c r="AR32" s="296">
        <f t="shared" si="23"/>
        <v>560319.89760000026</v>
      </c>
      <c r="AS32" s="296">
        <f t="shared" si="23"/>
        <v>588537.44640000025</v>
      </c>
      <c r="AT32" s="296">
        <f t="shared" si="23"/>
        <v>618367.42656000005</v>
      </c>
      <c r="AU32" s="296">
        <f t="shared" si="23"/>
        <v>649809.83808000013</v>
      </c>
      <c r="AV32" s="296">
        <f t="shared" si="23"/>
        <v>682864.68096000049</v>
      </c>
      <c r="AW32" s="296">
        <f t="shared" si="23"/>
        <v>717531.9552000002</v>
      </c>
      <c r="AX32" s="296">
        <f t="shared" si="23"/>
        <v>753811.66080000019</v>
      </c>
      <c r="AY32" s="296">
        <f t="shared" si="23"/>
        <v>791703.79775999999</v>
      </c>
      <c r="AZ32" s="296">
        <f t="shared" si="23"/>
        <v>832014.58176000044</v>
      </c>
      <c r="BA32" s="296">
        <f t="shared" si="23"/>
        <v>873937.79712000024</v>
      </c>
      <c r="BB32" s="296">
        <f t="shared" si="23"/>
        <v>917876.5516800005</v>
      </c>
      <c r="BC32" s="296">
        <f t="shared" si="23"/>
        <v>1041372.6695424002</v>
      </c>
      <c r="BD32" s="296">
        <f t="shared" si="23"/>
        <v>1094050.8020736007</v>
      </c>
      <c r="BE32" s="296">
        <f t="shared" si="23"/>
        <v>1149341.0734080011</v>
      </c>
      <c r="BF32" s="296">
        <f t="shared" si="23"/>
        <v>1207243.4835456004</v>
      </c>
      <c r="BG32" s="296">
        <f t="shared" si="23"/>
        <v>1268193.388953601</v>
      </c>
      <c r="BH32" s="296">
        <f t="shared" si="23"/>
        <v>1331755.4331648014</v>
      </c>
      <c r="BI32" s="296">
        <f t="shared" si="23"/>
        <v>1399235.6855808012</v>
      </c>
      <c r="BJ32" s="296">
        <f t="shared" si="23"/>
        <v>1469328.0768000009</v>
      </c>
      <c r="BK32" s="296">
        <f t="shared" si="23"/>
        <v>1543338.6762240008</v>
      </c>
      <c r="BL32" s="296">
        <f t="shared" si="23"/>
        <v>1621267.4838528</v>
      </c>
      <c r="BM32" s="296">
        <f t="shared" si="23"/>
        <v>1702679.1432192009</v>
      </c>
      <c r="BN32" s="297">
        <f t="shared" si="23"/>
        <v>1788444.3672576007</v>
      </c>
      <c r="BO32" s="60" t="s">
        <v>101</v>
      </c>
      <c r="BP32" s="372"/>
    </row>
    <row r="33" spans="1:68" s="60" customFormat="1">
      <c r="B33" s="364" t="s">
        <v>308</v>
      </c>
      <c r="C33" s="109"/>
      <c r="D33" s="284"/>
      <c r="E33" s="284"/>
      <c r="F33" s="61"/>
      <c r="G33" s="296">
        <f>G30*HLOOKUP(G$6,$G$1:$L$5,$L$5,0)</f>
        <v>0</v>
      </c>
      <c r="H33" s="296">
        <f t="shared" ref="H33:BN33" si="24">H30*HLOOKUP(H$6,$G$1:$L$5,$L$5,0)</f>
        <v>0</v>
      </c>
      <c r="I33" s="296">
        <f t="shared" si="24"/>
        <v>0</v>
      </c>
      <c r="J33" s="296">
        <f t="shared" si="24"/>
        <v>0</v>
      </c>
      <c r="K33" s="296">
        <f t="shared" si="24"/>
        <v>0</v>
      </c>
      <c r="L33" s="296">
        <f t="shared" si="24"/>
        <v>0</v>
      </c>
      <c r="M33" s="296">
        <f t="shared" si="24"/>
        <v>0</v>
      </c>
      <c r="N33" s="296">
        <f t="shared" si="24"/>
        <v>0</v>
      </c>
      <c r="O33" s="296">
        <f t="shared" si="24"/>
        <v>0</v>
      </c>
      <c r="P33" s="296">
        <f t="shared" si="24"/>
        <v>0</v>
      </c>
      <c r="Q33" s="296">
        <f t="shared" si="24"/>
        <v>0</v>
      </c>
      <c r="R33" s="296">
        <f t="shared" si="24"/>
        <v>0</v>
      </c>
      <c r="S33" s="296">
        <f t="shared" si="24"/>
        <v>0</v>
      </c>
      <c r="T33" s="296">
        <f t="shared" si="24"/>
        <v>0</v>
      </c>
      <c r="U33" s="296">
        <f t="shared" si="24"/>
        <v>0</v>
      </c>
      <c r="V33" s="296">
        <f t="shared" si="24"/>
        <v>0</v>
      </c>
      <c r="W33" s="296">
        <f t="shared" si="24"/>
        <v>0</v>
      </c>
      <c r="X33" s="296">
        <f t="shared" si="24"/>
        <v>0</v>
      </c>
      <c r="Y33" s="296">
        <f t="shared" si="24"/>
        <v>0</v>
      </c>
      <c r="Z33" s="296">
        <f t="shared" si="24"/>
        <v>0</v>
      </c>
      <c r="AA33" s="296">
        <f t="shared" si="24"/>
        <v>0</v>
      </c>
      <c r="AB33" s="296">
        <f t="shared" si="24"/>
        <v>0</v>
      </c>
      <c r="AC33" s="296">
        <f t="shared" si="24"/>
        <v>0</v>
      </c>
      <c r="AD33" s="296">
        <f t="shared" si="24"/>
        <v>0</v>
      </c>
      <c r="AE33" s="296">
        <f t="shared" si="24"/>
        <v>0</v>
      </c>
      <c r="AF33" s="296">
        <f t="shared" si="24"/>
        <v>0</v>
      </c>
      <c r="AG33" s="296">
        <f t="shared" si="24"/>
        <v>0</v>
      </c>
      <c r="AH33" s="296">
        <f t="shared" si="24"/>
        <v>0</v>
      </c>
      <c r="AI33" s="296">
        <f t="shared" si="24"/>
        <v>0</v>
      </c>
      <c r="AJ33" s="296">
        <f t="shared" si="24"/>
        <v>0</v>
      </c>
      <c r="AK33" s="296">
        <f t="shared" si="24"/>
        <v>0</v>
      </c>
      <c r="AL33" s="296">
        <f t="shared" si="24"/>
        <v>0</v>
      </c>
      <c r="AM33" s="296">
        <f t="shared" si="24"/>
        <v>0</v>
      </c>
      <c r="AN33" s="296">
        <f t="shared" si="24"/>
        <v>0</v>
      </c>
      <c r="AO33" s="296">
        <f t="shared" si="24"/>
        <v>0</v>
      </c>
      <c r="AP33" s="296">
        <f t="shared" si="24"/>
        <v>0</v>
      </c>
      <c r="AQ33" s="296">
        <f t="shared" si="24"/>
        <v>0</v>
      </c>
      <c r="AR33" s="296">
        <f t="shared" si="24"/>
        <v>0</v>
      </c>
      <c r="AS33" s="296">
        <f t="shared" si="24"/>
        <v>0</v>
      </c>
      <c r="AT33" s="296">
        <f t="shared" si="24"/>
        <v>0</v>
      </c>
      <c r="AU33" s="296">
        <f t="shared" si="24"/>
        <v>0</v>
      </c>
      <c r="AV33" s="296">
        <f t="shared" si="24"/>
        <v>0</v>
      </c>
      <c r="AW33" s="296">
        <f t="shared" si="24"/>
        <v>0</v>
      </c>
      <c r="AX33" s="296">
        <f t="shared" si="24"/>
        <v>0</v>
      </c>
      <c r="AY33" s="296">
        <f t="shared" si="24"/>
        <v>0</v>
      </c>
      <c r="AZ33" s="296">
        <f t="shared" si="24"/>
        <v>0</v>
      </c>
      <c r="BA33" s="296">
        <f t="shared" si="24"/>
        <v>0</v>
      </c>
      <c r="BB33" s="296">
        <f t="shared" si="24"/>
        <v>0</v>
      </c>
      <c r="BC33" s="296">
        <f t="shared" si="24"/>
        <v>0</v>
      </c>
      <c r="BD33" s="296">
        <f t="shared" si="24"/>
        <v>0</v>
      </c>
      <c r="BE33" s="296">
        <f t="shared" si="24"/>
        <v>0</v>
      </c>
      <c r="BF33" s="296">
        <f t="shared" si="24"/>
        <v>0</v>
      </c>
      <c r="BG33" s="296">
        <f t="shared" si="24"/>
        <v>0</v>
      </c>
      <c r="BH33" s="296">
        <f t="shared" si="24"/>
        <v>0</v>
      </c>
      <c r="BI33" s="296">
        <f t="shared" si="24"/>
        <v>0</v>
      </c>
      <c r="BJ33" s="296">
        <f t="shared" si="24"/>
        <v>0</v>
      </c>
      <c r="BK33" s="296">
        <f t="shared" si="24"/>
        <v>0</v>
      </c>
      <c r="BL33" s="296">
        <f t="shared" si="24"/>
        <v>0</v>
      </c>
      <c r="BM33" s="296">
        <f t="shared" si="24"/>
        <v>0</v>
      </c>
      <c r="BN33" s="297">
        <f t="shared" si="24"/>
        <v>0</v>
      </c>
      <c r="BO33" s="60" t="s">
        <v>101</v>
      </c>
    </row>
    <row r="34" spans="1:68" s="58" customFormat="1">
      <c r="B34" s="107"/>
      <c r="C34" s="108"/>
      <c r="D34" s="392"/>
      <c r="E34" s="361"/>
      <c r="F34" s="83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365"/>
      <c r="BO34" s="60" t="s">
        <v>101</v>
      </c>
      <c r="BP34" s="356"/>
    </row>
    <row r="35" spans="1:68" s="58" customFormat="1">
      <c r="A35" s="60">
        <v>2</v>
      </c>
      <c r="B35" s="114" t="s">
        <v>345</v>
      </c>
      <c r="C35" s="109">
        <v>0.05</v>
      </c>
      <c r="D35" s="108">
        <v>0.12</v>
      </c>
      <c r="E35" s="284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283"/>
      <c r="BO35" s="60" t="s">
        <v>101</v>
      </c>
    </row>
    <row r="36" spans="1:68" s="58" customFormat="1">
      <c r="A36" s="56"/>
      <c r="B36" s="112" t="s">
        <v>322</v>
      </c>
      <c r="C36" s="109"/>
      <c r="D36" s="374"/>
      <c r="E36" s="361"/>
      <c r="F36" s="44"/>
      <c r="G36" s="296">
        <f t="shared" ref="G36:BN36" si="25">ROUND(G$25*$D35,0)</f>
        <v>4</v>
      </c>
      <c r="H36" s="296">
        <f t="shared" si="25"/>
        <v>8</v>
      </c>
      <c r="I36" s="296">
        <f t="shared" si="25"/>
        <v>14</v>
      </c>
      <c r="J36" s="296">
        <f t="shared" si="25"/>
        <v>20</v>
      </c>
      <c r="K36" s="296">
        <f t="shared" si="25"/>
        <v>28</v>
      </c>
      <c r="L36" s="296">
        <f t="shared" si="25"/>
        <v>38</v>
      </c>
      <c r="M36" s="296">
        <f t="shared" si="25"/>
        <v>49</v>
      </c>
      <c r="N36" s="296">
        <f t="shared" si="25"/>
        <v>63</v>
      </c>
      <c r="O36" s="296">
        <f t="shared" si="25"/>
        <v>79</v>
      </c>
      <c r="P36" s="296">
        <f t="shared" si="25"/>
        <v>99</v>
      </c>
      <c r="Q36" s="296">
        <f t="shared" si="25"/>
        <v>122</v>
      </c>
      <c r="R36" s="296">
        <f t="shared" si="25"/>
        <v>150</v>
      </c>
      <c r="S36" s="296">
        <f t="shared" si="25"/>
        <v>177</v>
      </c>
      <c r="T36" s="296">
        <f t="shared" si="25"/>
        <v>207</v>
      </c>
      <c r="U36" s="296">
        <f t="shared" si="25"/>
        <v>242</v>
      </c>
      <c r="V36" s="296">
        <f t="shared" si="25"/>
        <v>282</v>
      </c>
      <c r="W36" s="296">
        <f t="shared" si="25"/>
        <v>329</v>
      </c>
      <c r="X36" s="296">
        <f t="shared" si="25"/>
        <v>382</v>
      </c>
      <c r="Y36" s="296">
        <f t="shared" si="25"/>
        <v>443</v>
      </c>
      <c r="Z36" s="296">
        <f t="shared" si="25"/>
        <v>513</v>
      </c>
      <c r="AA36" s="296">
        <f t="shared" si="25"/>
        <v>594</v>
      </c>
      <c r="AB36" s="296">
        <f t="shared" si="25"/>
        <v>688</v>
      </c>
      <c r="AC36" s="296">
        <f t="shared" si="25"/>
        <v>795</v>
      </c>
      <c r="AD36" s="296">
        <f t="shared" si="25"/>
        <v>918</v>
      </c>
      <c r="AE36" s="296">
        <f t="shared" si="25"/>
        <v>1060</v>
      </c>
      <c r="AF36" s="296">
        <f t="shared" si="25"/>
        <v>1223</v>
      </c>
      <c r="AG36" s="296">
        <f t="shared" si="25"/>
        <v>1411</v>
      </c>
      <c r="AH36" s="296">
        <f t="shared" si="25"/>
        <v>1627</v>
      </c>
      <c r="AI36" s="296">
        <f t="shared" si="25"/>
        <v>1875</v>
      </c>
      <c r="AJ36" s="296">
        <f t="shared" si="25"/>
        <v>2160</v>
      </c>
      <c r="AK36" s="296">
        <f t="shared" si="25"/>
        <v>2489</v>
      </c>
      <c r="AL36" s="296">
        <f t="shared" si="25"/>
        <v>2866</v>
      </c>
      <c r="AM36" s="296">
        <f t="shared" si="25"/>
        <v>3300</v>
      </c>
      <c r="AN36" s="296">
        <f t="shared" si="25"/>
        <v>3800</v>
      </c>
      <c r="AO36" s="296">
        <f t="shared" si="25"/>
        <v>4374</v>
      </c>
      <c r="AP36" s="296">
        <f t="shared" si="25"/>
        <v>5034</v>
      </c>
      <c r="AQ36" s="296">
        <f t="shared" si="25"/>
        <v>5290</v>
      </c>
      <c r="AR36" s="296">
        <f t="shared" si="25"/>
        <v>5559</v>
      </c>
      <c r="AS36" s="296">
        <f t="shared" si="25"/>
        <v>5841</v>
      </c>
      <c r="AT36" s="296">
        <f t="shared" si="25"/>
        <v>6138</v>
      </c>
      <c r="AU36" s="296">
        <f t="shared" si="25"/>
        <v>6449</v>
      </c>
      <c r="AV36" s="296">
        <f t="shared" si="25"/>
        <v>6776</v>
      </c>
      <c r="AW36" s="296">
        <f t="shared" si="25"/>
        <v>7119</v>
      </c>
      <c r="AX36" s="296">
        <f t="shared" si="25"/>
        <v>7479</v>
      </c>
      <c r="AY36" s="296">
        <f t="shared" si="25"/>
        <v>7857</v>
      </c>
      <c r="AZ36" s="296">
        <f t="shared" si="25"/>
        <v>8254</v>
      </c>
      <c r="BA36" s="296">
        <f t="shared" si="25"/>
        <v>8671</v>
      </c>
      <c r="BB36" s="296">
        <f t="shared" si="25"/>
        <v>9109</v>
      </c>
      <c r="BC36" s="296">
        <f t="shared" si="25"/>
        <v>9569</v>
      </c>
      <c r="BD36" s="296">
        <f t="shared" si="25"/>
        <v>10052</v>
      </c>
      <c r="BE36" s="296">
        <f t="shared" si="25"/>
        <v>10559</v>
      </c>
      <c r="BF36" s="296">
        <f t="shared" si="25"/>
        <v>11092</v>
      </c>
      <c r="BG36" s="296">
        <f t="shared" si="25"/>
        <v>11651</v>
      </c>
      <c r="BH36" s="296">
        <f t="shared" si="25"/>
        <v>12238</v>
      </c>
      <c r="BI36" s="296">
        <f t="shared" si="25"/>
        <v>12855</v>
      </c>
      <c r="BJ36" s="296">
        <f t="shared" si="25"/>
        <v>13502</v>
      </c>
      <c r="BK36" s="296">
        <f t="shared" si="25"/>
        <v>14181</v>
      </c>
      <c r="BL36" s="296">
        <f t="shared" si="25"/>
        <v>14895</v>
      </c>
      <c r="BM36" s="296">
        <f t="shared" si="25"/>
        <v>15645</v>
      </c>
      <c r="BN36" s="297">
        <f t="shared" si="25"/>
        <v>16431</v>
      </c>
      <c r="BO36" s="60" t="s">
        <v>101</v>
      </c>
    </row>
    <row r="37" spans="1:68">
      <c r="A37" s="60"/>
      <c r="B37" s="112" t="s">
        <v>323</v>
      </c>
      <c r="C37" s="109"/>
      <c r="D37" s="284"/>
      <c r="E37" s="367">
        <v>35000</v>
      </c>
      <c r="F37" s="61"/>
      <c r="G37" s="296">
        <f>$E37*(1+HLOOKUP(G$6,$G$1:$L$5,$L$3,0))*G$36</f>
        <v>140000</v>
      </c>
      <c r="H37" s="296">
        <f t="shared" ref="H37:W38" si="26">$E37*(1+HLOOKUP(H$6,$G$1:$L$5,$L$3,0))*H$36</f>
        <v>280000</v>
      </c>
      <c r="I37" s="296">
        <f t="shared" si="26"/>
        <v>490000</v>
      </c>
      <c r="J37" s="296">
        <f t="shared" si="26"/>
        <v>700000</v>
      </c>
      <c r="K37" s="296">
        <f t="shared" si="26"/>
        <v>980000</v>
      </c>
      <c r="L37" s="296">
        <f t="shared" si="26"/>
        <v>1330000</v>
      </c>
      <c r="M37" s="296">
        <f t="shared" si="26"/>
        <v>1715000</v>
      </c>
      <c r="N37" s="296">
        <f t="shared" si="26"/>
        <v>2205000</v>
      </c>
      <c r="O37" s="296">
        <f t="shared" si="26"/>
        <v>2765000</v>
      </c>
      <c r="P37" s="296">
        <f t="shared" si="26"/>
        <v>3465000</v>
      </c>
      <c r="Q37" s="296">
        <f t="shared" si="26"/>
        <v>4270000</v>
      </c>
      <c r="R37" s="296">
        <f t="shared" si="26"/>
        <v>5250000</v>
      </c>
      <c r="S37" s="296">
        <f t="shared" si="26"/>
        <v>6690600</v>
      </c>
      <c r="T37" s="296">
        <f t="shared" si="26"/>
        <v>7824600</v>
      </c>
      <c r="U37" s="296">
        <f t="shared" si="26"/>
        <v>9147600</v>
      </c>
      <c r="V37" s="296">
        <f t="shared" si="26"/>
        <v>10659600</v>
      </c>
      <c r="W37" s="296">
        <f t="shared" si="26"/>
        <v>12436200</v>
      </c>
      <c r="X37" s="296">
        <f t="shared" ref="X37:AM38" si="27">$E37*(1+HLOOKUP(X$6,$G$1:$L$5,$L$3,0))*X$36</f>
        <v>14439600</v>
      </c>
      <c r="Y37" s="296">
        <f t="shared" si="27"/>
        <v>16745400</v>
      </c>
      <c r="Z37" s="296">
        <f t="shared" si="27"/>
        <v>19391400</v>
      </c>
      <c r="AA37" s="296">
        <f t="shared" si="27"/>
        <v>22453200</v>
      </c>
      <c r="AB37" s="296">
        <f t="shared" si="27"/>
        <v>26006400</v>
      </c>
      <c r="AC37" s="296">
        <f t="shared" si="27"/>
        <v>30051000</v>
      </c>
      <c r="AD37" s="296">
        <f t="shared" si="27"/>
        <v>34700400</v>
      </c>
      <c r="AE37" s="296">
        <f t="shared" si="27"/>
        <v>43273440</v>
      </c>
      <c r="AF37" s="296">
        <f t="shared" si="27"/>
        <v>49927752</v>
      </c>
      <c r="AG37" s="296">
        <f t="shared" si="27"/>
        <v>57602664</v>
      </c>
      <c r="AH37" s="296">
        <f t="shared" si="27"/>
        <v>66420648</v>
      </c>
      <c r="AI37" s="296">
        <f t="shared" si="27"/>
        <v>76545000</v>
      </c>
      <c r="AJ37" s="296">
        <f t="shared" si="27"/>
        <v>88179840</v>
      </c>
      <c r="AK37" s="296">
        <f t="shared" si="27"/>
        <v>101610936</v>
      </c>
      <c r="AL37" s="296">
        <f t="shared" si="27"/>
        <v>117001584</v>
      </c>
      <c r="AM37" s="296">
        <f t="shared" si="27"/>
        <v>134719200</v>
      </c>
      <c r="AN37" s="296">
        <f t="shared" ref="AN37:BC38" si="28">$E37*(1+HLOOKUP(AN$6,$G$1:$L$5,$L$3,0))*AN$36</f>
        <v>155131200</v>
      </c>
      <c r="AO37" s="296">
        <f t="shared" si="28"/>
        <v>178564176</v>
      </c>
      <c r="AP37" s="296">
        <f t="shared" si="28"/>
        <v>205508016</v>
      </c>
      <c r="AQ37" s="296">
        <f t="shared" si="28"/>
        <v>233235676.80000004</v>
      </c>
      <c r="AR37" s="296">
        <f t="shared" si="28"/>
        <v>245095865.28000003</v>
      </c>
      <c r="AS37" s="296">
        <f t="shared" si="28"/>
        <v>257529222.72000003</v>
      </c>
      <c r="AT37" s="296">
        <f t="shared" si="28"/>
        <v>270623928.96000004</v>
      </c>
      <c r="AU37" s="296">
        <f t="shared" si="28"/>
        <v>284335894.08000004</v>
      </c>
      <c r="AV37" s="296">
        <f t="shared" si="28"/>
        <v>298753297.92000002</v>
      </c>
      <c r="AW37" s="296">
        <f t="shared" si="28"/>
        <v>313876140.48000002</v>
      </c>
      <c r="AX37" s="296">
        <f t="shared" si="28"/>
        <v>329748511.68000007</v>
      </c>
      <c r="AY37" s="296">
        <f t="shared" si="28"/>
        <v>346414501.44000006</v>
      </c>
      <c r="AZ37" s="296">
        <f t="shared" si="28"/>
        <v>363918199.68000007</v>
      </c>
      <c r="BA37" s="296">
        <f t="shared" si="28"/>
        <v>382303696.32000005</v>
      </c>
      <c r="BB37" s="296">
        <f t="shared" si="28"/>
        <v>401615081.28000003</v>
      </c>
      <c r="BC37" s="296">
        <f t="shared" si="28"/>
        <v>455648160.03840011</v>
      </c>
      <c r="BD37" s="296">
        <f t="shared" ref="BD37:BN38" si="29">$E37*(1+HLOOKUP(BD$6,$G$1:$L$5,$L$3,0))*BD$36</f>
        <v>478647225.9072001</v>
      </c>
      <c r="BE37" s="296">
        <f t="shared" si="29"/>
        <v>502789102.5024001</v>
      </c>
      <c r="BF37" s="296">
        <f t="shared" si="29"/>
        <v>528169024.05120015</v>
      </c>
      <c r="BG37" s="296">
        <f t="shared" si="29"/>
        <v>554786990.55360019</v>
      </c>
      <c r="BH37" s="296">
        <f t="shared" si="29"/>
        <v>582738236.23680019</v>
      </c>
      <c r="BI37" s="296">
        <f t="shared" si="29"/>
        <v>612117995.32800019</v>
      </c>
      <c r="BJ37" s="296">
        <f t="shared" si="29"/>
        <v>642926267.82720017</v>
      </c>
      <c r="BK37" s="296">
        <f t="shared" si="29"/>
        <v>675258287.96160018</v>
      </c>
      <c r="BL37" s="296">
        <f t="shared" si="29"/>
        <v>709256907.07200015</v>
      </c>
      <c r="BM37" s="296">
        <f t="shared" si="29"/>
        <v>744969742.27200019</v>
      </c>
      <c r="BN37" s="297">
        <f t="shared" si="29"/>
        <v>782396793.56160021</v>
      </c>
      <c r="BO37" s="60" t="s">
        <v>101</v>
      </c>
    </row>
    <row r="38" spans="1:68">
      <c r="A38" s="60"/>
      <c r="B38" s="112" t="s">
        <v>346</v>
      </c>
      <c r="C38" s="109"/>
      <c r="D38" s="284"/>
      <c r="E38" s="367">
        <f>E37*(1-C35)</f>
        <v>33250</v>
      </c>
      <c r="F38" s="61"/>
      <c r="G38" s="296">
        <f t="shared" ref="G38" si="30">$E38*(1+HLOOKUP(G$6,$G$1:$L$5,$L$3,0))*G$36</f>
        <v>133000</v>
      </c>
      <c r="H38" s="296">
        <f t="shared" si="26"/>
        <v>266000</v>
      </c>
      <c r="I38" s="296">
        <f t="shared" si="26"/>
        <v>465500</v>
      </c>
      <c r="J38" s="296">
        <f t="shared" si="26"/>
        <v>665000</v>
      </c>
      <c r="K38" s="296">
        <f t="shared" si="26"/>
        <v>931000</v>
      </c>
      <c r="L38" s="296">
        <f t="shared" si="26"/>
        <v>1263500</v>
      </c>
      <c r="M38" s="296">
        <f t="shared" si="26"/>
        <v>1629250</v>
      </c>
      <c r="N38" s="296">
        <f t="shared" si="26"/>
        <v>2094750</v>
      </c>
      <c r="O38" s="296">
        <f t="shared" si="26"/>
        <v>2626750</v>
      </c>
      <c r="P38" s="296">
        <f t="shared" si="26"/>
        <v>3291750</v>
      </c>
      <c r="Q38" s="296">
        <f t="shared" si="26"/>
        <v>4056500</v>
      </c>
      <c r="R38" s="296">
        <f t="shared" si="26"/>
        <v>4987500</v>
      </c>
      <c r="S38" s="296">
        <f t="shared" si="26"/>
        <v>6356070</v>
      </c>
      <c r="T38" s="296">
        <f t="shared" si="26"/>
        <v>7433370</v>
      </c>
      <c r="U38" s="296">
        <f t="shared" si="26"/>
        <v>8690220</v>
      </c>
      <c r="V38" s="296">
        <f t="shared" si="26"/>
        <v>10126620</v>
      </c>
      <c r="W38" s="296">
        <f t="shared" si="26"/>
        <v>11814390</v>
      </c>
      <c r="X38" s="296">
        <f t="shared" si="27"/>
        <v>13717620</v>
      </c>
      <c r="Y38" s="296">
        <f t="shared" si="27"/>
        <v>15908130</v>
      </c>
      <c r="Z38" s="296">
        <f t="shared" si="27"/>
        <v>18421830</v>
      </c>
      <c r="AA38" s="296">
        <f t="shared" si="27"/>
        <v>21330540</v>
      </c>
      <c r="AB38" s="296">
        <f t="shared" si="27"/>
        <v>24706080</v>
      </c>
      <c r="AC38" s="296">
        <f t="shared" si="27"/>
        <v>28548450</v>
      </c>
      <c r="AD38" s="296">
        <f t="shared" si="27"/>
        <v>32965380</v>
      </c>
      <c r="AE38" s="296">
        <f t="shared" si="27"/>
        <v>41109768</v>
      </c>
      <c r="AF38" s="296">
        <f t="shared" si="27"/>
        <v>47431364.400000006</v>
      </c>
      <c r="AG38" s="296">
        <f t="shared" si="27"/>
        <v>54722530.800000004</v>
      </c>
      <c r="AH38" s="296">
        <f t="shared" si="27"/>
        <v>63099615.600000001</v>
      </c>
      <c r="AI38" s="296">
        <f t="shared" si="27"/>
        <v>72717750</v>
      </c>
      <c r="AJ38" s="296">
        <f t="shared" si="27"/>
        <v>83770848</v>
      </c>
      <c r="AK38" s="296">
        <f t="shared" si="27"/>
        <v>96530389.200000003</v>
      </c>
      <c r="AL38" s="296">
        <f t="shared" si="27"/>
        <v>111151504.80000001</v>
      </c>
      <c r="AM38" s="296">
        <f t="shared" si="27"/>
        <v>127983240.00000001</v>
      </c>
      <c r="AN38" s="296">
        <f t="shared" si="28"/>
        <v>147374640</v>
      </c>
      <c r="AO38" s="296">
        <f t="shared" si="28"/>
        <v>169635967.20000002</v>
      </c>
      <c r="AP38" s="296">
        <f t="shared" si="28"/>
        <v>195232615.20000002</v>
      </c>
      <c r="AQ38" s="296">
        <f t="shared" si="28"/>
        <v>221573892.96000004</v>
      </c>
      <c r="AR38" s="296">
        <f t="shared" si="28"/>
        <v>232841072.01600003</v>
      </c>
      <c r="AS38" s="296">
        <f t="shared" si="28"/>
        <v>244652761.58400005</v>
      </c>
      <c r="AT38" s="296">
        <f t="shared" si="28"/>
        <v>257092732.51200002</v>
      </c>
      <c r="AU38" s="296">
        <f t="shared" si="28"/>
        <v>270119099.37600005</v>
      </c>
      <c r="AV38" s="296">
        <f t="shared" si="28"/>
        <v>283815633.02400005</v>
      </c>
      <c r="AW38" s="296">
        <f t="shared" si="28"/>
        <v>298182333.45600003</v>
      </c>
      <c r="AX38" s="296">
        <f t="shared" si="28"/>
        <v>313261086.09600008</v>
      </c>
      <c r="AY38" s="296">
        <f t="shared" si="28"/>
        <v>329093776.36800003</v>
      </c>
      <c r="AZ38" s="296">
        <f t="shared" si="28"/>
        <v>345722289.69600004</v>
      </c>
      <c r="BA38" s="296">
        <f t="shared" si="28"/>
        <v>363188511.50400007</v>
      </c>
      <c r="BB38" s="296">
        <f t="shared" si="28"/>
        <v>381534327.21600008</v>
      </c>
      <c r="BC38" s="296">
        <f t="shared" si="28"/>
        <v>432865752.03648013</v>
      </c>
      <c r="BD38" s="296">
        <f t="shared" si="29"/>
        <v>454714864.61184013</v>
      </c>
      <c r="BE38" s="296">
        <f t="shared" si="29"/>
        <v>477649647.37728012</v>
      </c>
      <c r="BF38" s="296">
        <f t="shared" si="29"/>
        <v>501760572.84864014</v>
      </c>
      <c r="BG38" s="296">
        <f t="shared" si="29"/>
        <v>527047641.02592015</v>
      </c>
      <c r="BH38" s="296">
        <f t="shared" si="29"/>
        <v>553601324.42496014</v>
      </c>
      <c r="BI38" s="296">
        <f t="shared" si="29"/>
        <v>581512095.56160009</v>
      </c>
      <c r="BJ38" s="296">
        <f t="shared" si="29"/>
        <v>610779954.43584013</v>
      </c>
      <c r="BK38" s="296">
        <f t="shared" si="29"/>
        <v>641495373.56352019</v>
      </c>
      <c r="BL38" s="296">
        <f t="shared" si="29"/>
        <v>673794061.71840012</v>
      </c>
      <c r="BM38" s="296">
        <f t="shared" si="29"/>
        <v>707721255.15840018</v>
      </c>
      <c r="BN38" s="297">
        <f t="shared" si="29"/>
        <v>743276953.88352013</v>
      </c>
      <c r="BO38" s="60" t="s">
        <v>101</v>
      </c>
    </row>
    <row r="39" spans="1:68">
      <c r="A39" s="60"/>
      <c r="B39" s="364" t="s">
        <v>327</v>
      </c>
      <c r="C39" s="109"/>
      <c r="D39" s="284"/>
      <c r="E39" s="284"/>
      <c r="F39" s="338"/>
      <c r="G39" s="296">
        <f>G37-G38</f>
        <v>7000</v>
      </c>
      <c r="H39" s="296">
        <f t="shared" ref="H39" si="31">H37-H38</f>
        <v>14000</v>
      </c>
      <c r="I39" s="296">
        <f t="shared" ref="I39" si="32">I37-I38</f>
        <v>24500</v>
      </c>
      <c r="J39" s="296">
        <f t="shared" ref="J39" si="33">J37-J38</f>
        <v>35000</v>
      </c>
      <c r="K39" s="296">
        <f t="shared" ref="K39" si="34">K37-K38</f>
        <v>49000</v>
      </c>
      <c r="L39" s="296">
        <f t="shared" ref="L39" si="35">L37-L38</f>
        <v>66500</v>
      </c>
      <c r="M39" s="296">
        <f t="shared" ref="M39" si="36">M37-M38</f>
        <v>85750</v>
      </c>
      <c r="N39" s="296">
        <f t="shared" ref="N39" si="37">N37-N38</f>
        <v>110250</v>
      </c>
      <c r="O39" s="296">
        <f t="shared" ref="O39" si="38">O37-O38</f>
        <v>138250</v>
      </c>
      <c r="P39" s="296">
        <f t="shared" ref="P39" si="39">P37-P38</f>
        <v>173250</v>
      </c>
      <c r="Q39" s="296">
        <f t="shared" ref="Q39" si="40">Q37-Q38</f>
        <v>213500</v>
      </c>
      <c r="R39" s="296">
        <f t="shared" ref="R39" si="41">R37-R38</f>
        <v>262500</v>
      </c>
      <c r="S39" s="296">
        <f t="shared" ref="S39" si="42">S37-S38</f>
        <v>334530</v>
      </c>
      <c r="T39" s="296">
        <f t="shared" ref="T39" si="43">T37-T38</f>
        <v>391230</v>
      </c>
      <c r="U39" s="296">
        <f t="shared" ref="U39" si="44">U37-U38</f>
        <v>457380</v>
      </c>
      <c r="V39" s="296">
        <f t="shared" ref="V39" si="45">V37-V38</f>
        <v>532980</v>
      </c>
      <c r="W39" s="296">
        <f t="shared" ref="W39" si="46">W37-W38</f>
        <v>621810</v>
      </c>
      <c r="X39" s="296">
        <f t="shared" ref="X39" si="47">X37-X38</f>
        <v>721980</v>
      </c>
      <c r="Y39" s="296">
        <f t="shared" ref="Y39" si="48">Y37-Y38</f>
        <v>837270</v>
      </c>
      <c r="Z39" s="296">
        <f t="shared" ref="Z39" si="49">Z37-Z38</f>
        <v>969570</v>
      </c>
      <c r="AA39" s="296">
        <f t="shared" ref="AA39" si="50">AA37-AA38</f>
        <v>1122660</v>
      </c>
      <c r="AB39" s="296">
        <f t="shared" ref="AB39" si="51">AB37-AB38</f>
        <v>1300320</v>
      </c>
      <c r="AC39" s="296">
        <f t="shared" ref="AC39" si="52">AC37-AC38</f>
        <v>1502550</v>
      </c>
      <c r="AD39" s="296">
        <f t="shared" ref="AD39" si="53">AD37-AD38</f>
        <v>1735020</v>
      </c>
      <c r="AE39" s="296">
        <f t="shared" ref="AE39" si="54">AE37-AE38</f>
        <v>2163672</v>
      </c>
      <c r="AF39" s="296">
        <f t="shared" ref="AF39" si="55">AF37-AF38</f>
        <v>2496387.599999994</v>
      </c>
      <c r="AG39" s="296">
        <f t="shared" ref="AG39" si="56">AG37-AG38</f>
        <v>2880133.1999999955</v>
      </c>
      <c r="AH39" s="296">
        <f t="shared" ref="AH39" si="57">AH37-AH38</f>
        <v>3321032.3999999985</v>
      </c>
      <c r="AI39" s="296">
        <f t="shared" ref="AI39" si="58">AI37-AI38</f>
        <v>3827250</v>
      </c>
      <c r="AJ39" s="296">
        <f t="shared" ref="AJ39" si="59">AJ37-AJ38</f>
        <v>4408992</v>
      </c>
      <c r="AK39" s="296">
        <f t="shared" ref="AK39" si="60">AK37-AK38</f>
        <v>5080546.799999997</v>
      </c>
      <c r="AL39" s="296">
        <f t="shared" ref="AL39" si="61">AL37-AL38</f>
        <v>5850079.1999999881</v>
      </c>
      <c r="AM39" s="296">
        <f t="shared" ref="AM39" si="62">AM37-AM38</f>
        <v>6735959.9999999851</v>
      </c>
      <c r="AN39" s="296">
        <f t="shared" ref="AN39" si="63">AN37-AN38</f>
        <v>7756560</v>
      </c>
      <c r="AO39" s="296">
        <f t="shared" ref="AO39" si="64">AO37-AO38</f>
        <v>8928208.7999999821</v>
      </c>
      <c r="AP39" s="296">
        <f t="shared" ref="AP39" si="65">AP37-AP38</f>
        <v>10275400.799999982</v>
      </c>
      <c r="AQ39" s="296">
        <f t="shared" ref="AQ39" si="66">AQ37-AQ38</f>
        <v>11661783.840000004</v>
      </c>
      <c r="AR39" s="296">
        <f t="shared" ref="AR39" si="67">AR37-AR38</f>
        <v>12254793.263999999</v>
      </c>
      <c r="AS39" s="296">
        <f t="shared" ref="AS39" si="68">AS37-AS38</f>
        <v>12876461.135999978</v>
      </c>
      <c r="AT39" s="296">
        <f t="shared" ref="AT39" si="69">AT37-AT38</f>
        <v>13531196.448000014</v>
      </c>
      <c r="AU39" s="296">
        <f t="shared" ref="AU39" si="70">AU37-AU38</f>
        <v>14216794.703999996</v>
      </c>
      <c r="AV39" s="296">
        <f t="shared" ref="AV39" si="71">AV37-AV38</f>
        <v>14937664.895999968</v>
      </c>
      <c r="AW39" s="296">
        <f t="shared" ref="AW39" si="72">AW37-AW38</f>
        <v>15693807.023999989</v>
      </c>
      <c r="AX39" s="296">
        <f t="shared" ref="AX39" si="73">AX37-AX38</f>
        <v>16487425.583999991</v>
      </c>
      <c r="AY39" s="296">
        <f t="shared" ref="AY39" si="74">AY37-AY38</f>
        <v>17320725.072000027</v>
      </c>
      <c r="AZ39" s="296">
        <f t="shared" ref="AZ39" si="75">AZ37-AZ38</f>
        <v>18195909.984000027</v>
      </c>
      <c r="BA39" s="296">
        <f t="shared" ref="BA39" si="76">BA37-BA38</f>
        <v>19115184.815999985</v>
      </c>
      <c r="BB39" s="296">
        <f t="shared" ref="BB39" si="77">BB37-BB38</f>
        <v>20080754.063999951</v>
      </c>
      <c r="BC39" s="296">
        <f t="shared" ref="BC39" si="78">BC37-BC38</f>
        <v>22782408.001919985</v>
      </c>
      <c r="BD39" s="296">
        <f t="shared" ref="BD39" si="79">BD37-BD38</f>
        <v>23932361.295359969</v>
      </c>
      <c r="BE39" s="296">
        <f t="shared" ref="BE39" si="80">BE37-BE38</f>
        <v>25139455.125119984</v>
      </c>
      <c r="BF39" s="296">
        <f t="shared" ref="BF39" si="81">BF37-BF38</f>
        <v>26408451.202560008</v>
      </c>
      <c r="BG39" s="296">
        <f t="shared" ref="BG39" si="82">BG37-BG38</f>
        <v>27739349.527680039</v>
      </c>
      <c r="BH39" s="296">
        <f t="shared" ref="BH39" si="83">BH37-BH38</f>
        <v>29136911.811840057</v>
      </c>
      <c r="BI39" s="296">
        <f t="shared" ref="BI39" si="84">BI37-BI38</f>
        <v>30605899.766400099</v>
      </c>
      <c r="BJ39" s="296">
        <f t="shared" ref="BJ39" si="85">BJ37-BJ38</f>
        <v>32146313.391360044</v>
      </c>
      <c r="BK39" s="296">
        <f t="shared" ref="BK39" si="86">BK37-BK38</f>
        <v>33762914.398079991</v>
      </c>
      <c r="BL39" s="296">
        <f t="shared" ref="BL39" si="87">BL37-BL38</f>
        <v>35462845.353600025</v>
      </c>
      <c r="BM39" s="296">
        <f t="shared" ref="BM39" si="88">BM37-BM38</f>
        <v>37248487.113600016</v>
      </c>
      <c r="BN39" s="297">
        <f t="shared" ref="BN39" si="89">BN37-BN38</f>
        <v>39119839.678080082</v>
      </c>
      <c r="BO39" s="60" t="s">
        <v>101</v>
      </c>
    </row>
    <row r="40" spans="1:68" s="58" customFormat="1">
      <c r="B40" s="364" t="s">
        <v>308</v>
      </c>
      <c r="C40" s="109"/>
      <c r="D40" s="284"/>
      <c r="E40" s="284"/>
      <c r="F40" s="61"/>
      <c r="G40" s="296">
        <f>G37*HLOOKUP(G$6,$G$1:$L$5,$L$5,0)</f>
        <v>0</v>
      </c>
      <c r="H40" s="296">
        <f t="shared" ref="H40:BN40" si="90">H37*HLOOKUP(H$6,$G$1:$L$5,$L$5,0)</f>
        <v>0</v>
      </c>
      <c r="I40" s="296">
        <f t="shared" si="90"/>
        <v>0</v>
      </c>
      <c r="J40" s="296">
        <f t="shared" si="90"/>
        <v>0</v>
      </c>
      <c r="K40" s="296">
        <f t="shared" si="90"/>
        <v>0</v>
      </c>
      <c r="L40" s="296">
        <f t="shared" si="90"/>
        <v>0</v>
      </c>
      <c r="M40" s="296">
        <f t="shared" si="90"/>
        <v>0</v>
      </c>
      <c r="N40" s="296">
        <f t="shared" si="90"/>
        <v>0</v>
      </c>
      <c r="O40" s="296">
        <f t="shared" si="90"/>
        <v>0</v>
      </c>
      <c r="P40" s="296">
        <f t="shared" si="90"/>
        <v>0</v>
      </c>
      <c r="Q40" s="296">
        <f t="shared" si="90"/>
        <v>0</v>
      </c>
      <c r="R40" s="296">
        <f t="shared" si="90"/>
        <v>0</v>
      </c>
      <c r="S40" s="296">
        <f t="shared" si="90"/>
        <v>0</v>
      </c>
      <c r="T40" s="296">
        <f t="shared" si="90"/>
        <v>0</v>
      </c>
      <c r="U40" s="296">
        <f t="shared" si="90"/>
        <v>0</v>
      </c>
      <c r="V40" s="296">
        <f t="shared" si="90"/>
        <v>0</v>
      </c>
      <c r="W40" s="296">
        <f t="shared" si="90"/>
        <v>0</v>
      </c>
      <c r="X40" s="296">
        <f t="shared" si="90"/>
        <v>0</v>
      </c>
      <c r="Y40" s="296">
        <f t="shared" si="90"/>
        <v>0</v>
      </c>
      <c r="Z40" s="296">
        <f t="shared" si="90"/>
        <v>0</v>
      </c>
      <c r="AA40" s="296">
        <f t="shared" si="90"/>
        <v>0</v>
      </c>
      <c r="AB40" s="296">
        <f t="shared" si="90"/>
        <v>0</v>
      </c>
      <c r="AC40" s="296">
        <f t="shared" si="90"/>
        <v>0</v>
      </c>
      <c r="AD40" s="296">
        <f t="shared" si="90"/>
        <v>0</v>
      </c>
      <c r="AE40" s="296">
        <f t="shared" si="90"/>
        <v>0</v>
      </c>
      <c r="AF40" s="296">
        <f t="shared" si="90"/>
        <v>0</v>
      </c>
      <c r="AG40" s="296">
        <f t="shared" si="90"/>
        <v>0</v>
      </c>
      <c r="AH40" s="296">
        <f t="shared" si="90"/>
        <v>0</v>
      </c>
      <c r="AI40" s="296">
        <f t="shared" si="90"/>
        <v>0</v>
      </c>
      <c r="AJ40" s="296">
        <f t="shared" si="90"/>
        <v>0</v>
      </c>
      <c r="AK40" s="296">
        <f t="shared" si="90"/>
        <v>0</v>
      </c>
      <c r="AL40" s="296">
        <f t="shared" si="90"/>
        <v>0</v>
      </c>
      <c r="AM40" s="296">
        <f t="shared" si="90"/>
        <v>0</v>
      </c>
      <c r="AN40" s="296">
        <f t="shared" si="90"/>
        <v>0</v>
      </c>
      <c r="AO40" s="296">
        <f t="shared" si="90"/>
        <v>0</v>
      </c>
      <c r="AP40" s="296">
        <f t="shared" si="90"/>
        <v>0</v>
      </c>
      <c r="AQ40" s="296">
        <f t="shared" si="90"/>
        <v>0</v>
      </c>
      <c r="AR40" s="296">
        <f t="shared" si="90"/>
        <v>0</v>
      </c>
      <c r="AS40" s="296">
        <f t="shared" si="90"/>
        <v>0</v>
      </c>
      <c r="AT40" s="296">
        <f t="shared" si="90"/>
        <v>0</v>
      </c>
      <c r="AU40" s="296">
        <f t="shared" si="90"/>
        <v>0</v>
      </c>
      <c r="AV40" s="296">
        <f t="shared" si="90"/>
        <v>0</v>
      </c>
      <c r="AW40" s="296">
        <f t="shared" si="90"/>
        <v>0</v>
      </c>
      <c r="AX40" s="296">
        <f t="shared" si="90"/>
        <v>0</v>
      </c>
      <c r="AY40" s="296">
        <f t="shared" si="90"/>
        <v>0</v>
      </c>
      <c r="AZ40" s="296">
        <f t="shared" si="90"/>
        <v>0</v>
      </c>
      <c r="BA40" s="296">
        <f t="shared" si="90"/>
        <v>0</v>
      </c>
      <c r="BB40" s="296">
        <f t="shared" si="90"/>
        <v>0</v>
      </c>
      <c r="BC40" s="296">
        <f t="shared" si="90"/>
        <v>0</v>
      </c>
      <c r="BD40" s="296">
        <f t="shared" si="90"/>
        <v>0</v>
      </c>
      <c r="BE40" s="296">
        <f t="shared" si="90"/>
        <v>0</v>
      </c>
      <c r="BF40" s="296">
        <f t="shared" si="90"/>
        <v>0</v>
      </c>
      <c r="BG40" s="296">
        <f t="shared" si="90"/>
        <v>0</v>
      </c>
      <c r="BH40" s="296">
        <f t="shared" si="90"/>
        <v>0</v>
      </c>
      <c r="BI40" s="296">
        <f t="shared" si="90"/>
        <v>0</v>
      </c>
      <c r="BJ40" s="296">
        <f t="shared" si="90"/>
        <v>0</v>
      </c>
      <c r="BK40" s="296">
        <f t="shared" si="90"/>
        <v>0</v>
      </c>
      <c r="BL40" s="296">
        <f t="shared" si="90"/>
        <v>0</v>
      </c>
      <c r="BM40" s="296">
        <f t="shared" si="90"/>
        <v>0</v>
      </c>
      <c r="BN40" s="297">
        <f t="shared" si="90"/>
        <v>0</v>
      </c>
      <c r="BO40" s="60" t="s">
        <v>101</v>
      </c>
    </row>
    <row r="41" spans="1:68" s="58" customFormat="1">
      <c r="B41" s="285"/>
      <c r="C41" s="108"/>
      <c r="D41" s="392"/>
      <c r="E41" s="361"/>
      <c r="F41" s="83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7"/>
      <c r="BO41" s="60" t="s">
        <v>101</v>
      </c>
    </row>
    <row r="42" spans="1:68" s="58" customFormat="1">
      <c r="A42" s="60">
        <v>3</v>
      </c>
      <c r="B42" s="114" t="s">
        <v>325</v>
      </c>
      <c r="C42" s="109">
        <v>8.5000000000000006E-2</v>
      </c>
      <c r="D42" s="108">
        <v>0.12</v>
      </c>
      <c r="E42" s="284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283"/>
      <c r="BO42" s="60" t="s">
        <v>101</v>
      </c>
    </row>
    <row r="43" spans="1:68" s="58" customFormat="1">
      <c r="A43" s="56"/>
      <c r="B43" s="112" t="s">
        <v>322</v>
      </c>
      <c r="C43" s="284"/>
      <c r="D43" s="374"/>
      <c r="E43" s="361"/>
      <c r="F43" s="44"/>
      <c r="G43" s="296">
        <f t="shared" ref="G43:BN43" si="91">ROUND(G$25*$D42,0)</f>
        <v>4</v>
      </c>
      <c r="H43" s="296">
        <f t="shared" si="91"/>
        <v>8</v>
      </c>
      <c r="I43" s="296">
        <f t="shared" si="91"/>
        <v>14</v>
      </c>
      <c r="J43" s="296">
        <f t="shared" si="91"/>
        <v>20</v>
      </c>
      <c r="K43" s="296">
        <f t="shared" si="91"/>
        <v>28</v>
      </c>
      <c r="L43" s="296">
        <f t="shared" si="91"/>
        <v>38</v>
      </c>
      <c r="M43" s="296">
        <f t="shared" si="91"/>
        <v>49</v>
      </c>
      <c r="N43" s="296">
        <f t="shared" si="91"/>
        <v>63</v>
      </c>
      <c r="O43" s="296">
        <f t="shared" si="91"/>
        <v>79</v>
      </c>
      <c r="P43" s="296">
        <f t="shared" si="91"/>
        <v>99</v>
      </c>
      <c r="Q43" s="296">
        <f t="shared" si="91"/>
        <v>122</v>
      </c>
      <c r="R43" s="296">
        <f t="shared" si="91"/>
        <v>150</v>
      </c>
      <c r="S43" s="296">
        <f t="shared" si="91"/>
        <v>177</v>
      </c>
      <c r="T43" s="296">
        <f t="shared" si="91"/>
        <v>207</v>
      </c>
      <c r="U43" s="296">
        <f t="shared" si="91"/>
        <v>242</v>
      </c>
      <c r="V43" s="296">
        <f t="shared" si="91"/>
        <v>282</v>
      </c>
      <c r="W43" s="296">
        <f t="shared" si="91"/>
        <v>329</v>
      </c>
      <c r="X43" s="296">
        <f t="shared" si="91"/>
        <v>382</v>
      </c>
      <c r="Y43" s="296">
        <f t="shared" si="91"/>
        <v>443</v>
      </c>
      <c r="Z43" s="296">
        <f t="shared" si="91"/>
        <v>513</v>
      </c>
      <c r="AA43" s="296">
        <f t="shared" si="91"/>
        <v>594</v>
      </c>
      <c r="AB43" s="296">
        <f t="shared" si="91"/>
        <v>688</v>
      </c>
      <c r="AC43" s="296">
        <f t="shared" si="91"/>
        <v>795</v>
      </c>
      <c r="AD43" s="296">
        <f t="shared" si="91"/>
        <v>918</v>
      </c>
      <c r="AE43" s="296">
        <f t="shared" si="91"/>
        <v>1060</v>
      </c>
      <c r="AF43" s="296">
        <f t="shared" si="91"/>
        <v>1223</v>
      </c>
      <c r="AG43" s="296">
        <f t="shared" si="91"/>
        <v>1411</v>
      </c>
      <c r="AH43" s="296">
        <f t="shared" si="91"/>
        <v>1627</v>
      </c>
      <c r="AI43" s="296">
        <f t="shared" si="91"/>
        <v>1875</v>
      </c>
      <c r="AJ43" s="296">
        <f t="shared" si="91"/>
        <v>2160</v>
      </c>
      <c r="AK43" s="296">
        <f t="shared" si="91"/>
        <v>2489</v>
      </c>
      <c r="AL43" s="296">
        <f t="shared" si="91"/>
        <v>2866</v>
      </c>
      <c r="AM43" s="296">
        <f t="shared" si="91"/>
        <v>3300</v>
      </c>
      <c r="AN43" s="296">
        <f t="shared" si="91"/>
        <v>3800</v>
      </c>
      <c r="AO43" s="296">
        <f t="shared" si="91"/>
        <v>4374</v>
      </c>
      <c r="AP43" s="296">
        <f t="shared" si="91"/>
        <v>5034</v>
      </c>
      <c r="AQ43" s="296">
        <f t="shared" si="91"/>
        <v>5290</v>
      </c>
      <c r="AR43" s="296">
        <f t="shared" si="91"/>
        <v>5559</v>
      </c>
      <c r="AS43" s="296">
        <f t="shared" si="91"/>
        <v>5841</v>
      </c>
      <c r="AT43" s="296">
        <f t="shared" si="91"/>
        <v>6138</v>
      </c>
      <c r="AU43" s="296">
        <f t="shared" si="91"/>
        <v>6449</v>
      </c>
      <c r="AV43" s="296">
        <f t="shared" si="91"/>
        <v>6776</v>
      </c>
      <c r="AW43" s="296">
        <f t="shared" si="91"/>
        <v>7119</v>
      </c>
      <c r="AX43" s="296">
        <f t="shared" si="91"/>
        <v>7479</v>
      </c>
      <c r="AY43" s="296">
        <f t="shared" si="91"/>
        <v>7857</v>
      </c>
      <c r="AZ43" s="296">
        <f t="shared" si="91"/>
        <v>8254</v>
      </c>
      <c r="BA43" s="296">
        <f t="shared" si="91"/>
        <v>8671</v>
      </c>
      <c r="BB43" s="296">
        <f t="shared" si="91"/>
        <v>9109</v>
      </c>
      <c r="BC43" s="296">
        <f t="shared" si="91"/>
        <v>9569</v>
      </c>
      <c r="BD43" s="296">
        <f t="shared" si="91"/>
        <v>10052</v>
      </c>
      <c r="BE43" s="296">
        <f t="shared" si="91"/>
        <v>10559</v>
      </c>
      <c r="BF43" s="296">
        <f t="shared" si="91"/>
        <v>11092</v>
      </c>
      <c r="BG43" s="296">
        <f t="shared" si="91"/>
        <v>11651</v>
      </c>
      <c r="BH43" s="296">
        <f t="shared" si="91"/>
        <v>12238</v>
      </c>
      <c r="BI43" s="296">
        <f t="shared" si="91"/>
        <v>12855</v>
      </c>
      <c r="BJ43" s="296">
        <f t="shared" si="91"/>
        <v>13502</v>
      </c>
      <c r="BK43" s="296">
        <f t="shared" si="91"/>
        <v>14181</v>
      </c>
      <c r="BL43" s="296">
        <f t="shared" si="91"/>
        <v>14895</v>
      </c>
      <c r="BM43" s="296">
        <f t="shared" si="91"/>
        <v>15645</v>
      </c>
      <c r="BN43" s="297">
        <f t="shared" si="91"/>
        <v>16431</v>
      </c>
      <c r="BO43" s="60" t="s">
        <v>101</v>
      </c>
    </row>
    <row r="44" spans="1:68">
      <c r="A44" s="60"/>
      <c r="B44" s="112" t="s">
        <v>323</v>
      </c>
      <c r="C44" s="109"/>
      <c r="D44" s="284"/>
      <c r="E44" s="367">
        <v>5000</v>
      </c>
      <c r="F44" s="61"/>
      <c r="G44" s="296">
        <f>$E44*(1+HLOOKUP(G$6,$G$1:$L$5,$L$3,0))*G$43</f>
        <v>20000</v>
      </c>
      <c r="H44" s="296">
        <f t="shared" ref="H44:W45" si="92">$E44*(1+HLOOKUP(H$6,$G$1:$L$5,$L$3,0))*H$43</f>
        <v>40000</v>
      </c>
      <c r="I44" s="296">
        <f t="shared" si="92"/>
        <v>70000</v>
      </c>
      <c r="J44" s="296">
        <f t="shared" si="92"/>
        <v>100000</v>
      </c>
      <c r="K44" s="296">
        <f t="shared" si="92"/>
        <v>140000</v>
      </c>
      <c r="L44" s="296">
        <f t="shared" si="92"/>
        <v>190000</v>
      </c>
      <c r="M44" s="296">
        <f t="shared" si="92"/>
        <v>245000</v>
      </c>
      <c r="N44" s="296">
        <f t="shared" si="92"/>
        <v>315000</v>
      </c>
      <c r="O44" s="296">
        <f t="shared" si="92"/>
        <v>395000</v>
      </c>
      <c r="P44" s="296">
        <f t="shared" si="92"/>
        <v>495000</v>
      </c>
      <c r="Q44" s="296">
        <f t="shared" si="92"/>
        <v>610000</v>
      </c>
      <c r="R44" s="296">
        <f t="shared" si="92"/>
        <v>750000</v>
      </c>
      <c r="S44" s="296">
        <f t="shared" si="92"/>
        <v>955800</v>
      </c>
      <c r="T44" s="296">
        <f t="shared" si="92"/>
        <v>1117800</v>
      </c>
      <c r="U44" s="296">
        <f t="shared" si="92"/>
        <v>1306800</v>
      </c>
      <c r="V44" s="296">
        <f t="shared" si="92"/>
        <v>1522800</v>
      </c>
      <c r="W44" s="296">
        <f t="shared" si="92"/>
        <v>1776600</v>
      </c>
      <c r="X44" s="296">
        <f t="shared" ref="X44:AM45" si="93">$E44*(1+HLOOKUP(X$6,$G$1:$L$5,$L$3,0))*X$43</f>
        <v>2062800</v>
      </c>
      <c r="Y44" s="296">
        <f t="shared" si="93"/>
        <v>2392200</v>
      </c>
      <c r="Z44" s="296">
        <f t="shared" si="93"/>
        <v>2770200</v>
      </c>
      <c r="AA44" s="296">
        <f t="shared" si="93"/>
        <v>3207600</v>
      </c>
      <c r="AB44" s="296">
        <f t="shared" si="93"/>
        <v>3715200</v>
      </c>
      <c r="AC44" s="296">
        <f t="shared" si="93"/>
        <v>4293000</v>
      </c>
      <c r="AD44" s="296">
        <f t="shared" si="93"/>
        <v>4957200</v>
      </c>
      <c r="AE44" s="296">
        <f t="shared" si="93"/>
        <v>6181920.0000000009</v>
      </c>
      <c r="AF44" s="296">
        <f t="shared" si="93"/>
        <v>7132536.0000000009</v>
      </c>
      <c r="AG44" s="296">
        <f t="shared" si="93"/>
        <v>8228952.0000000009</v>
      </c>
      <c r="AH44" s="296">
        <f t="shared" si="93"/>
        <v>9488664.0000000019</v>
      </c>
      <c r="AI44" s="296">
        <f t="shared" si="93"/>
        <v>10935000.000000002</v>
      </c>
      <c r="AJ44" s="296">
        <f t="shared" si="93"/>
        <v>12597120.000000002</v>
      </c>
      <c r="AK44" s="296">
        <f t="shared" si="93"/>
        <v>14515848.000000002</v>
      </c>
      <c r="AL44" s="296">
        <f t="shared" si="93"/>
        <v>16714512.000000002</v>
      </c>
      <c r="AM44" s="296">
        <f t="shared" si="93"/>
        <v>19245600.000000004</v>
      </c>
      <c r="AN44" s="296">
        <f t="shared" ref="AN44:BC45" si="94">$E44*(1+HLOOKUP(AN$6,$G$1:$L$5,$L$3,0))*AN$43</f>
        <v>22161600.000000004</v>
      </c>
      <c r="AO44" s="296">
        <f t="shared" si="94"/>
        <v>25509168.000000004</v>
      </c>
      <c r="AP44" s="296">
        <f t="shared" si="94"/>
        <v>29358288.000000004</v>
      </c>
      <c r="AQ44" s="296">
        <f t="shared" si="94"/>
        <v>33319382.400000002</v>
      </c>
      <c r="AR44" s="296">
        <f t="shared" si="94"/>
        <v>35013695.039999999</v>
      </c>
      <c r="AS44" s="296">
        <f t="shared" si="94"/>
        <v>36789888.960000001</v>
      </c>
      <c r="AT44" s="296">
        <f t="shared" si="94"/>
        <v>38660561.280000001</v>
      </c>
      <c r="AU44" s="296">
        <f t="shared" si="94"/>
        <v>40619413.440000005</v>
      </c>
      <c r="AV44" s="296">
        <f t="shared" si="94"/>
        <v>42679042.560000002</v>
      </c>
      <c r="AW44" s="296">
        <f t="shared" si="94"/>
        <v>44839448.640000001</v>
      </c>
      <c r="AX44" s="296">
        <f t="shared" si="94"/>
        <v>47106930.240000002</v>
      </c>
      <c r="AY44" s="296">
        <f t="shared" si="94"/>
        <v>49487785.920000002</v>
      </c>
      <c r="AZ44" s="296">
        <f t="shared" si="94"/>
        <v>51988314.240000002</v>
      </c>
      <c r="BA44" s="296">
        <f t="shared" si="94"/>
        <v>54614813.760000005</v>
      </c>
      <c r="BB44" s="296">
        <f t="shared" si="94"/>
        <v>57373583.040000007</v>
      </c>
      <c r="BC44" s="296">
        <f t="shared" si="94"/>
        <v>65092594.291200012</v>
      </c>
      <c r="BD44" s="296">
        <f t="shared" ref="BD44:BN45" si="95">$E44*(1+HLOOKUP(BD$6,$G$1:$L$5,$L$3,0))*BD$43</f>
        <v>68378175.129600018</v>
      </c>
      <c r="BE44" s="296">
        <f t="shared" si="95"/>
        <v>71827014.64320001</v>
      </c>
      <c r="BF44" s="296">
        <f t="shared" si="95"/>
        <v>75452717.721600011</v>
      </c>
      <c r="BG44" s="296">
        <f t="shared" si="95"/>
        <v>79255284.364800006</v>
      </c>
      <c r="BH44" s="296">
        <f t="shared" si="95"/>
        <v>83248319.462400019</v>
      </c>
      <c r="BI44" s="296">
        <f t="shared" si="95"/>
        <v>87445427.904000014</v>
      </c>
      <c r="BJ44" s="296">
        <f t="shared" si="95"/>
        <v>91846609.689600021</v>
      </c>
      <c r="BK44" s="296">
        <f t="shared" si="95"/>
        <v>96465469.708800018</v>
      </c>
      <c r="BL44" s="296">
        <f t="shared" si="95"/>
        <v>101322415.29600002</v>
      </c>
      <c r="BM44" s="296">
        <f t="shared" si="95"/>
        <v>106424248.89600001</v>
      </c>
      <c r="BN44" s="297">
        <f t="shared" si="95"/>
        <v>111770970.50880001</v>
      </c>
      <c r="BO44" s="60" t="s">
        <v>101</v>
      </c>
    </row>
    <row r="45" spans="1:68">
      <c r="A45" s="60"/>
      <c r="B45" s="112" t="s">
        <v>346</v>
      </c>
      <c r="C45" s="109"/>
      <c r="D45" s="284"/>
      <c r="E45" s="367">
        <f>E44*(1-C42)</f>
        <v>4575</v>
      </c>
      <c r="F45" s="61"/>
      <c r="G45" s="296">
        <f t="shared" ref="G45" si="96">$E45*(1+HLOOKUP(G$6,$G$1:$L$5,$L$3,0))*G$43</f>
        <v>18300</v>
      </c>
      <c r="H45" s="296">
        <f t="shared" si="92"/>
        <v>36600</v>
      </c>
      <c r="I45" s="296">
        <f t="shared" si="92"/>
        <v>64050</v>
      </c>
      <c r="J45" s="296">
        <f t="shared" si="92"/>
        <v>91500</v>
      </c>
      <c r="K45" s="296">
        <f t="shared" si="92"/>
        <v>128100</v>
      </c>
      <c r="L45" s="296">
        <f t="shared" si="92"/>
        <v>173850</v>
      </c>
      <c r="M45" s="296">
        <f t="shared" si="92"/>
        <v>224175</v>
      </c>
      <c r="N45" s="296">
        <f t="shared" si="92"/>
        <v>288225</v>
      </c>
      <c r="O45" s="296">
        <f t="shared" si="92"/>
        <v>361425</v>
      </c>
      <c r="P45" s="296">
        <f t="shared" si="92"/>
        <v>452925</v>
      </c>
      <c r="Q45" s="296">
        <f t="shared" si="92"/>
        <v>558150</v>
      </c>
      <c r="R45" s="296">
        <f t="shared" si="92"/>
        <v>686250</v>
      </c>
      <c r="S45" s="296">
        <f t="shared" si="92"/>
        <v>874557</v>
      </c>
      <c r="T45" s="296">
        <f t="shared" si="92"/>
        <v>1022787</v>
      </c>
      <c r="U45" s="296">
        <f t="shared" si="92"/>
        <v>1195722</v>
      </c>
      <c r="V45" s="296">
        <f t="shared" si="92"/>
        <v>1393362</v>
      </c>
      <c r="W45" s="296">
        <f t="shared" si="92"/>
        <v>1625589</v>
      </c>
      <c r="X45" s="296">
        <f t="shared" si="93"/>
        <v>1887462</v>
      </c>
      <c r="Y45" s="296">
        <f t="shared" si="93"/>
        <v>2188863</v>
      </c>
      <c r="Z45" s="296">
        <f t="shared" si="93"/>
        <v>2534733</v>
      </c>
      <c r="AA45" s="296">
        <f t="shared" si="93"/>
        <v>2934954</v>
      </c>
      <c r="AB45" s="296">
        <f t="shared" si="93"/>
        <v>3399408</v>
      </c>
      <c r="AC45" s="296">
        <f t="shared" si="93"/>
        <v>3928095</v>
      </c>
      <c r="AD45" s="296">
        <f t="shared" si="93"/>
        <v>4535838</v>
      </c>
      <c r="AE45" s="296">
        <f t="shared" si="93"/>
        <v>5656456.8000000007</v>
      </c>
      <c r="AF45" s="296">
        <f t="shared" si="93"/>
        <v>6526270.4400000004</v>
      </c>
      <c r="AG45" s="296">
        <f t="shared" si="93"/>
        <v>7529491.080000001</v>
      </c>
      <c r="AH45" s="296">
        <f t="shared" si="93"/>
        <v>8682127.5600000005</v>
      </c>
      <c r="AI45" s="296">
        <f t="shared" si="93"/>
        <v>10005525.000000002</v>
      </c>
      <c r="AJ45" s="296">
        <f t="shared" si="93"/>
        <v>11526364.800000001</v>
      </c>
      <c r="AK45" s="296">
        <f t="shared" si="93"/>
        <v>13282000.920000002</v>
      </c>
      <c r="AL45" s="296">
        <f t="shared" si="93"/>
        <v>15293778.480000002</v>
      </c>
      <c r="AM45" s="296">
        <f t="shared" si="93"/>
        <v>17609724.000000004</v>
      </c>
      <c r="AN45" s="296">
        <f t="shared" si="94"/>
        <v>20277864.000000004</v>
      </c>
      <c r="AO45" s="296">
        <f t="shared" si="94"/>
        <v>23340888.720000003</v>
      </c>
      <c r="AP45" s="296">
        <f t="shared" si="94"/>
        <v>26862833.520000003</v>
      </c>
      <c r="AQ45" s="296">
        <f t="shared" si="94"/>
        <v>30487234.896000002</v>
      </c>
      <c r="AR45" s="296">
        <f t="shared" si="94"/>
        <v>32037530.961600002</v>
      </c>
      <c r="AS45" s="296">
        <f t="shared" si="94"/>
        <v>33662748.398400001</v>
      </c>
      <c r="AT45" s="296">
        <f t="shared" si="94"/>
        <v>35374413.571200006</v>
      </c>
      <c r="AU45" s="296">
        <f t="shared" si="94"/>
        <v>37166763.297600001</v>
      </c>
      <c r="AV45" s="296">
        <f t="shared" si="94"/>
        <v>39051323.942400001</v>
      </c>
      <c r="AW45" s="296">
        <f t="shared" si="94"/>
        <v>41028095.505600005</v>
      </c>
      <c r="AX45" s="296">
        <f t="shared" si="94"/>
        <v>43102841.169600002</v>
      </c>
      <c r="AY45" s="296">
        <f t="shared" si="94"/>
        <v>45281324.116800003</v>
      </c>
      <c r="AZ45" s="296">
        <f t="shared" si="94"/>
        <v>47569307.529600002</v>
      </c>
      <c r="BA45" s="296">
        <f t="shared" si="94"/>
        <v>49972554.590400003</v>
      </c>
      <c r="BB45" s="296">
        <f t="shared" si="94"/>
        <v>52496828.481600009</v>
      </c>
      <c r="BC45" s="296">
        <f t="shared" si="94"/>
        <v>59559723.776448011</v>
      </c>
      <c r="BD45" s="296">
        <f t="shared" si="95"/>
        <v>62566030.243584007</v>
      </c>
      <c r="BE45" s="296">
        <f t="shared" si="95"/>
        <v>65721718.39852801</v>
      </c>
      <c r="BF45" s="296">
        <f t="shared" si="95"/>
        <v>69039236.715264007</v>
      </c>
      <c r="BG45" s="296">
        <f t="shared" si="95"/>
        <v>72518585.193792015</v>
      </c>
      <c r="BH45" s="296">
        <f t="shared" si="95"/>
        <v>76172212.308096007</v>
      </c>
      <c r="BI45" s="296">
        <f t="shared" si="95"/>
        <v>80012566.532160014</v>
      </c>
      <c r="BJ45" s="296">
        <f t="shared" si="95"/>
        <v>84039647.865984008</v>
      </c>
      <c r="BK45" s="296">
        <f t="shared" si="95"/>
        <v>88265904.783552021</v>
      </c>
      <c r="BL45" s="296">
        <f t="shared" si="95"/>
        <v>92710009.995840013</v>
      </c>
      <c r="BM45" s="296">
        <f t="shared" si="95"/>
        <v>97378187.739840016</v>
      </c>
      <c r="BN45" s="297">
        <f t="shared" si="95"/>
        <v>102270438.01555201</v>
      </c>
      <c r="BO45" s="60" t="s">
        <v>101</v>
      </c>
    </row>
    <row r="46" spans="1:68">
      <c r="A46" s="60"/>
      <c r="B46" s="364" t="s">
        <v>327</v>
      </c>
      <c r="C46" s="109"/>
      <c r="D46" s="284"/>
      <c r="E46" s="284"/>
      <c r="F46" s="338"/>
      <c r="G46" s="296">
        <f>G44-G45</f>
        <v>1700</v>
      </c>
      <c r="H46" s="296">
        <f t="shared" ref="H46" si="97">H44-H45</f>
        <v>3400</v>
      </c>
      <c r="I46" s="296">
        <f t="shared" ref="I46" si="98">I44-I45</f>
        <v>5950</v>
      </c>
      <c r="J46" s="296">
        <f t="shared" ref="J46" si="99">J44-J45</f>
        <v>8500</v>
      </c>
      <c r="K46" s="296">
        <f t="shared" ref="K46" si="100">K44-K45</f>
        <v>11900</v>
      </c>
      <c r="L46" s="296">
        <f t="shared" ref="L46" si="101">L44-L45</f>
        <v>16150</v>
      </c>
      <c r="M46" s="296">
        <f t="shared" ref="M46" si="102">M44-M45</f>
        <v>20825</v>
      </c>
      <c r="N46" s="296">
        <f t="shared" ref="N46" si="103">N44-N45</f>
        <v>26775</v>
      </c>
      <c r="O46" s="296">
        <f t="shared" ref="O46" si="104">O44-O45</f>
        <v>33575</v>
      </c>
      <c r="P46" s="296">
        <f t="shared" ref="P46" si="105">P44-P45</f>
        <v>42075</v>
      </c>
      <c r="Q46" s="296">
        <f t="shared" ref="Q46" si="106">Q44-Q45</f>
        <v>51850</v>
      </c>
      <c r="R46" s="296">
        <f t="shared" ref="R46" si="107">R44-R45</f>
        <v>63750</v>
      </c>
      <c r="S46" s="296">
        <f t="shared" ref="S46" si="108">S44-S45</f>
        <v>81243</v>
      </c>
      <c r="T46" s="296">
        <f t="shared" ref="T46" si="109">T44-T45</f>
        <v>95013</v>
      </c>
      <c r="U46" s="296">
        <f t="shared" ref="U46" si="110">U44-U45</f>
        <v>111078</v>
      </c>
      <c r="V46" s="296">
        <f t="shared" ref="V46" si="111">V44-V45</f>
        <v>129438</v>
      </c>
      <c r="W46" s="296">
        <f t="shared" ref="W46" si="112">W44-W45</f>
        <v>151011</v>
      </c>
      <c r="X46" s="296">
        <f t="shared" ref="X46" si="113">X44-X45</f>
        <v>175338</v>
      </c>
      <c r="Y46" s="296">
        <f t="shared" ref="Y46" si="114">Y44-Y45</f>
        <v>203337</v>
      </c>
      <c r="Z46" s="296">
        <f t="shared" ref="Z46" si="115">Z44-Z45</f>
        <v>235467</v>
      </c>
      <c r="AA46" s="296">
        <f t="shared" ref="AA46" si="116">AA44-AA45</f>
        <v>272646</v>
      </c>
      <c r="AB46" s="296">
        <f t="shared" ref="AB46" si="117">AB44-AB45</f>
        <v>315792</v>
      </c>
      <c r="AC46" s="296">
        <f t="shared" ref="AC46" si="118">AC44-AC45</f>
        <v>364905</v>
      </c>
      <c r="AD46" s="296">
        <f t="shared" ref="AD46" si="119">AD44-AD45</f>
        <v>421362</v>
      </c>
      <c r="AE46" s="296">
        <f t="shared" ref="AE46" si="120">AE44-AE45</f>
        <v>525463.20000000019</v>
      </c>
      <c r="AF46" s="296">
        <f t="shared" ref="AF46" si="121">AF44-AF45</f>
        <v>606265.56000000052</v>
      </c>
      <c r="AG46" s="296">
        <f t="shared" ref="AG46" si="122">AG44-AG45</f>
        <v>699460.91999999993</v>
      </c>
      <c r="AH46" s="296">
        <f t="shared" ref="AH46" si="123">AH44-AH45</f>
        <v>806536.44000000134</v>
      </c>
      <c r="AI46" s="296">
        <f t="shared" ref="AI46" si="124">AI44-AI45</f>
        <v>929475</v>
      </c>
      <c r="AJ46" s="296">
        <f t="shared" ref="AJ46" si="125">AJ44-AJ45</f>
        <v>1070755.2000000011</v>
      </c>
      <c r="AK46" s="296">
        <f t="shared" ref="AK46" si="126">AK44-AK45</f>
        <v>1233847.08</v>
      </c>
      <c r="AL46" s="296">
        <f t="shared" ref="AL46" si="127">AL44-AL45</f>
        <v>1420733.5199999996</v>
      </c>
      <c r="AM46" s="296">
        <f t="shared" ref="AM46" si="128">AM44-AM45</f>
        <v>1635876</v>
      </c>
      <c r="AN46" s="296">
        <f t="shared" ref="AN46" si="129">AN44-AN45</f>
        <v>1883736</v>
      </c>
      <c r="AO46" s="296">
        <f t="shared" ref="AO46" si="130">AO44-AO45</f>
        <v>2168279.2800000012</v>
      </c>
      <c r="AP46" s="296">
        <f t="shared" ref="AP46" si="131">AP44-AP45</f>
        <v>2495454.4800000004</v>
      </c>
      <c r="AQ46" s="296">
        <f t="shared" ref="AQ46" si="132">AQ44-AQ45</f>
        <v>2832147.5040000007</v>
      </c>
      <c r="AR46" s="296">
        <f t="shared" ref="AR46" si="133">AR44-AR45</f>
        <v>2976164.0783999972</v>
      </c>
      <c r="AS46" s="296">
        <f t="shared" ref="AS46" si="134">AS44-AS45</f>
        <v>3127140.5615999997</v>
      </c>
      <c r="AT46" s="296">
        <f t="shared" ref="AT46" si="135">AT44-AT45</f>
        <v>3286147.7087999955</v>
      </c>
      <c r="AU46" s="296">
        <f t="shared" ref="AU46" si="136">AU44-AU45</f>
        <v>3452650.142400004</v>
      </c>
      <c r="AV46" s="296">
        <f t="shared" ref="AV46" si="137">AV44-AV45</f>
        <v>3627718.6176000014</v>
      </c>
      <c r="AW46" s="296">
        <f t="shared" ref="AW46" si="138">AW44-AW45</f>
        <v>3811353.1343999952</v>
      </c>
      <c r="AX46" s="296">
        <f t="shared" ref="AX46" si="139">AX44-AX45</f>
        <v>4004089.0703999996</v>
      </c>
      <c r="AY46" s="296">
        <f t="shared" ref="AY46" si="140">AY44-AY45</f>
        <v>4206461.803199999</v>
      </c>
      <c r="AZ46" s="296">
        <f t="shared" ref="AZ46" si="141">AZ44-AZ45</f>
        <v>4419006.7104000002</v>
      </c>
      <c r="BA46" s="296">
        <f t="shared" ref="BA46" si="142">BA44-BA45</f>
        <v>4642259.1696000025</v>
      </c>
      <c r="BB46" s="296">
        <f t="shared" ref="BB46" si="143">BB44-BB45</f>
        <v>4876754.5583999977</v>
      </c>
      <c r="BC46" s="296">
        <f t="shared" ref="BC46" si="144">BC44-BC45</f>
        <v>5532870.5147520006</v>
      </c>
      <c r="BD46" s="296">
        <f t="shared" ref="BD46" si="145">BD44-BD45</f>
        <v>5812144.8860160112</v>
      </c>
      <c r="BE46" s="296">
        <f t="shared" ref="BE46" si="146">BE44-BE45</f>
        <v>6105296.2446720004</v>
      </c>
      <c r="BF46" s="296">
        <f t="shared" ref="BF46" si="147">BF44-BF45</f>
        <v>6413481.0063360035</v>
      </c>
      <c r="BG46" s="296">
        <f t="shared" ref="BG46" si="148">BG44-BG45</f>
        <v>6736699.1710079908</v>
      </c>
      <c r="BH46" s="296">
        <f t="shared" ref="BH46" si="149">BH44-BH45</f>
        <v>7076107.1543040127</v>
      </c>
      <c r="BI46" s="296">
        <f t="shared" ref="BI46" si="150">BI44-BI45</f>
        <v>7432861.3718400002</v>
      </c>
      <c r="BJ46" s="296">
        <f t="shared" ref="BJ46" si="151">BJ44-BJ45</f>
        <v>7806961.8236160129</v>
      </c>
      <c r="BK46" s="296">
        <f t="shared" ref="BK46" si="152">BK44-BK45</f>
        <v>8199564.925247997</v>
      </c>
      <c r="BL46" s="296">
        <f t="shared" ref="BL46" si="153">BL44-BL45</f>
        <v>8612405.3001600057</v>
      </c>
      <c r="BM46" s="296">
        <f t="shared" ref="BM46" si="154">BM44-BM45</f>
        <v>9046061.156159997</v>
      </c>
      <c r="BN46" s="297">
        <f t="shared" ref="BN46" si="155">BN44-BN45</f>
        <v>9500532.4932480007</v>
      </c>
      <c r="BO46" s="60" t="s">
        <v>101</v>
      </c>
    </row>
    <row r="47" spans="1:68" s="58" customFormat="1">
      <c r="B47" s="364" t="s">
        <v>308</v>
      </c>
      <c r="C47" s="109"/>
      <c r="D47" s="284"/>
      <c r="E47" s="284"/>
      <c r="F47" s="61"/>
      <c r="G47" s="296">
        <f>G44*HLOOKUP(G$6,$G$1:$L$5,$L$5,0)</f>
        <v>0</v>
      </c>
      <c r="H47" s="296">
        <f t="shared" ref="H47:BN47" si="156">H44*HLOOKUP(H$6,$G$1:$L$5,$L$5,0)</f>
        <v>0</v>
      </c>
      <c r="I47" s="296">
        <f t="shared" si="156"/>
        <v>0</v>
      </c>
      <c r="J47" s="296">
        <f t="shared" si="156"/>
        <v>0</v>
      </c>
      <c r="K47" s="296">
        <f t="shared" si="156"/>
        <v>0</v>
      </c>
      <c r="L47" s="296">
        <f t="shared" si="156"/>
        <v>0</v>
      </c>
      <c r="M47" s="296">
        <f t="shared" si="156"/>
        <v>0</v>
      </c>
      <c r="N47" s="296">
        <f t="shared" si="156"/>
        <v>0</v>
      </c>
      <c r="O47" s="296">
        <f t="shared" si="156"/>
        <v>0</v>
      </c>
      <c r="P47" s="296">
        <f t="shared" si="156"/>
        <v>0</v>
      </c>
      <c r="Q47" s="296">
        <f t="shared" si="156"/>
        <v>0</v>
      </c>
      <c r="R47" s="296">
        <f t="shared" si="156"/>
        <v>0</v>
      </c>
      <c r="S47" s="296">
        <f t="shared" si="156"/>
        <v>0</v>
      </c>
      <c r="T47" s="296">
        <f t="shared" si="156"/>
        <v>0</v>
      </c>
      <c r="U47" s="296">
        <f t="shared" si="156"/>
        <v>0</v>
      </c>
      <c r="V47" s="296">
        <f t="shared" si="156"/>
        <v>0</v>
      </c>
      <c r="W47" s="296">
        <f t="shared" si="156"/>
        <v>0</v>
      </c>
      <c r="X47" s="296">
        <f t="shared" si="156"/>
        <v>0</v>
      </c>
      <c r="Y47" s="296">
        <f t="shared" si="156"/>
        <v>0</v>
      </c>
      <c r="Z47" s="296">
        <f t="shared" si="156"/>
        <v>0</v>
      </c>
      <c r="AA47" s="296">
        <f t="shared" si="156"/>
        <v>0</v>
      </c>
      <c r="AB47" s="296">
        <f t="shared" si="156"/>
        <v>0</v>
      </c>
      <c r="AC47" s="296">
        <f t="shared" si="156"/>
        <v>0</v>
      </c>
      <c r="AD47" s="296">
        <f t="shared" si="156"/>
        <v>0</v>
      </c>
      <c r="AE47" s="296">
        <f t="shared" si="156"/>
        <v>0</v>
      </c>
      <c r="AF47" s="296">
        <f t="shared" si="156"/>
        <v>0</v>
      </c>
      <c r="AG47" s="296">
        <f t="shared" si="156"/>
        <v>0</v>
      </c>
      <c r="AH47" s="296">
        <f t="shared" si="156"/>
        <v>0</v>
      </c>
      <c r="AI47" s="296">
        <f t="shared" si="156"/>
        <v>0</v>
      </c>
      <c r="AJ47" s="296">
        <f t="shared" si="156"/>
        <v>0</v>
      </c>
      <c r="AK47" s="296">
        <f t="shared" si="156"/>
        <v>0</v>
      </c>
      <c r="AL47" s="296">
        <f t="shared" si="156"/>
        <v>0</v>
      </c>
      <c r="AM47" s="296">
        <f t="shared" si="156"/>
        <v>0</v>
      </c>
      <c r="AN47" s="296">
        <f t="shared" si="156"/>
        <v>0</v>
      </c>
      <c r="AO47" s="296">
        <f t="shared" si="156"/>
        <v>0</v>
      </c>
      <c r="AP47" s="296">
        <f t="shared" si="156"/>
        <v>0</v>
      </c>
      <c r="AQ47" s="296">
        <f t="shared" si="156"/>
        <v>0</v>
      </c>
      <c r="AR47" s="296">
        <f t="shared" si="156"/>
        <v>0</v>
      </c>
      <c r="AS47" s="296">
        <f t="shared" si="156"/>
        <v>0</v>
      </c>
      <c r="AT47" s="296">
        <f t="shared" si="156"/>
        <v>0</v>
      </c>
      <c r="AU47" s="296">
        <f t="shared" si="156"/>
        <v>0</v>
      </c>
      <c r="AV47" s="296">
        <f t="shared" si="156"/>
        <v>0</v>
      </c>
      <c r="AW47" s="296">
        <f t="shared" si="156"/>
        <v>0</v>
      </c>
      <c r="AX47" s="296">
        <f t="shared" si="156"/>
        <v>0</v>
      </c>
      <c r="AY47" s="296">
        <f t="shared" si="156"/>
        <v>0</v>
      </c>
      <c r="AZ47" s="296">
        <f t="shared" si="156"/>
        <v>0</v>
      </c>
      <c r="BA47" s="296">
        <f t="shared" si="156"/>
        <v>0</v>
      </c>
      <c r="BB47" s="296">
        <f t="shared" si="156"/>
        <v>0</v>
      </c>
      <c r="BC47" s="296">
        <f t="shared" si="156"/>
        <v>0</v>
      </c>
      <c r="BD47" s="296">
        <f t="shared" si="156"/>
        <v>0</v>
      </c>
      <c r="BE47" s="296">
        <f t="shared" si="156"/>
        <v>0</v>
      </c>
      <c r="BF47" s="296">
        <f t="shared" si="156"/>
        <v>0</v>
      </c>
      <c r="BG47" s="296">
        <f t="shared" si="156"/>
        <v>0</v>
      </c>
      <c r="BH47" s="296">
        <f t="shared" si="156"/>
        <v>0</v>
      </c>
      <c r="BI47" s="296">
        <f t="shared" si="156"/>
        <v>0</v>
      </c>
      <c r="BJ47" s="296">
        <f t="shared" si="156"/>
        <v>0</v>
      </c>
      <c r="BK47" s="296">
        <f t="shared" si="156"/>
        <v>0</v>
      </c>
      <c r="BL47" s="296">
        <f t="shared" si="156"/>
        <v>0</v>
      </c>
      <c r="BM47" s="296">
        <f t="shared" si="156"/>
        <v>0</v>
      </c>
      <c r="BN47" s="297">
        <f t="shared" si="156"/>
        <v>0</v>
      </c>
      <c r="BO47" s="60" t="s">
        <v>101</v>
      </c>
    </row>
    <row r="48" spans="1:68">
      <c r="A48" s="58"/>
      <c r="B48" s="285"/>
      <c r="C48" s="108"/>
      <c r="D48" s="392"/>
      <c r="E48" s="361"/>
      <c r="F48" s="44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7"/>
      <c r="BO48" s="60" t="s">
        <v>101</v>
      </c>
    </row>
    <row r="49" spans="1:67" s="58" customFormat="1">
      <c r="A49" s="60">
        <v>4</v>
      </c>
      <c r="B49" s="114" t="s">
        <v>328</v>
      </c>
      <c r="C49" s="109">
        <v>0.16</v>
      </c>
      <c r="D49" s="108">
        <v>0.16</v>
      </c>
      <c r="E49" s="284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283"/>
      <c r="BO49" s="60" t="s">
        <v>101</v>
      </c>
    </row>
    <row r="50" spans="1:67" s="58" customFormat="1">
      <c r="A50" s="56"/>
      <c r="B50" s="112" t="s">
        <v>322</v>
      </c>
      <c r="C50" s="284"/>
      <c r="D50" s="374"/>
      <c r="E50" s="361"/>
      <c r="F50" s="44"/>
      <c r="G50" s="296">
        <f t="shared" ref="G50:BN50" si="157">ROUND(G$25*$D49,0)</f>
        <v>5</v>
      </c>
      <c r="H50" s="296">
        <f t="shared" si="157"/>
        <v>11</v>
      </c>
      <c r="I50" s="296">
        <f t="shared" si="157"/>
        <v>18</v>
      </c>
      <c r="J50" s="296">
        <f t="shared" si="157"/>
        <v>27</v>
      </c>
      <c r="K50" s="296">
        <f t="shared" si="157"/>
        <v>38</v>
      </c>
      <c r="L50" s="296">
        <f t="shared" si="157"/>
        <v>50</v>
      </c>
      <c r="M50" s="296">
        <f t="shared" si="157"/>
        <v>65</v>
      </c>
      <c r="N50" s="296">
        <f t="shared" si="157"/>
        <v>84</v>
      </c>
      <c r="O50" s="296">
        <f t="shared" si="157"/>
        <v>105</v>
      </c>
      <c r="P50" s="296">
        <f t="shared" si="157"/>
        <v>131</v>
      </c>
      <c r="Q50" s="296">
        <f t="shared" si="157"/>
        <v>163</v>
      </c>
      <c r="R50" s="296">
        <f t="shared" si="157"/>
        <v>200</v>
      </c>
      <c r="S50" s="296">
        <f t="shared" si="157"/>
        <v>236</v>
      </c>
      <c r="T50" s="296">
        <f t="shared" si="157"/>
        <v>276</v>
      </c>
      <c r="U50" s="296">
        <f t="shared" si="157"/>
        <v>323</v>
      </c>
      <c r="V50" s="296">
        <f t="shared" si="157"/>
        <v>376</v>
      </c>
      <c r="W50" s="296">
        <f t="shared" si="157"/>
        <v>438</v>
      </c>
      <c r="X50" s="296">
        <f t="shared" si="157"/>
        <v>509</v>
      </c>
      <c r="Y50" s="296">
        <f t="shared" si="157"/>
        <v>591</v>
      </c>
      <c r="Z50" s="296">
        <f t="shared" si="157"/>
        <v>685</v>
      </c>
      <c r="AA50" s="296">
        <f t="shared" si="157"/>
        <v>793</v>
      </c>
      <c r="AB50" s="296">
        <f t="shared" si="157"/>
        <v>917</v>
      </c>
      <c r="AC50" s="296">
        <f t="shared" si="157"/>
        <v>1060</v>
      </c>
      <c r="AD50" s="296">
        <f t="shared" si="157"/>
        <v>1224</v>
      </c>
      <c r="AE50" s="296">
        <f t="shared" si="157"/>
        <v>1413</v>
      </c>
      <c r="AF50" s="296">
        <f t="shared" si="157"/>
        <v>1631</v>
      </c>
      <c r="AG50" s="296">
        <f t="shared" si="157"/>
        <v>1881</v>
      </c>
      <c r="AH50" s="296">
        <f t="shared" si="157"/>
        <v>2169</v>
      </c>
      <c r="AI50" s="296">
        <f t="shared" si="157"/>
        <v>2500</v>
      </c>
      <c r="AJ50" s="296">
        <f t="shared" si="157"/>
        <v>2881</v>
      </c>
      <c r="AK50" s="296">
        <f t="shared" si="157"/>
        <v>3318</v>
      </c>
      <c r="AL50" s="296">
        <f t="shared" si="157"/>
        <v>3822</v>
      </c>
      <c r="AM50" s="296">
        <f t="shared" si="157"/>
        <v>4401</v>
      </c>
      <c r="AN50" s="296">
        <f t="shared" si="157"/>
        <v>5067</v>
      </c>
      <c r="AO50" s="296">
        <f t="shared" si="157"/>
        <v>5832</v>
      </c>
      <c r="AP50" s="296">
        <f t="shared" si="157"/>
        <v>6713</v>
      </c>
      <c r="AQ50" s="296">
        <f t="shared" si="157"/>
        <v>7054</v>
      </c>
      <c r="AR50" s="296">
        <f t="shared" si="157"/>
        <v>7412</v>
      </c>
      <c r="AS50" s="296">
        <f t="shared" si="157"/>
        <v>7789</v>
      </c>
      <c r="AT50" s="296">
        <f t="shared" si="157"/>
        <v>8184</v>
      </c>
      <c r="AU50" s="296">
        <f t="shared" si="157"/>
        <v>8599</v>
      </c>
      <c r="AV50" s="296">
        <f t="shared" si="157"/>
        <v>9034</v>
      </c>
      <c r="AW50" s="296">
        <f t="shared" si="157"/>
        <v>9492</v>
      </c>
      <c r="AX50" s="296">
        <f t="shared" si="157"/>
        <v>9972</v>
      </c>
      <c r="AY50" s="296">
        <f t="shared" si="157"/>
        <v>10476</v>
      </c>
      <c r="AZ50" s="296">
        <f t="shared" si="157"/>
        <v>11005</v>
      </c>
      <c r="BA50" s="296">
        <f t="shared" si="157"/>
        <v>11561</v>
      </c>
      <c r="BB50" s="296">
        <f t="shared" si="157"/>
        <v>12145</v>
      </c>
      <c r="BC50" s="296">
        <f t="shared" si="157"/>
        <v>12759</v>
      </c>
      <c r="BD50" s="296">
        <f t="shared" si="157"/>
        <v>13403</v>
      </c>
      <c r="BE50" s="296">
        <f t="shared" si="157"/>
        <v>14079</v>
      </c>
      <c r="BF50" s="296">
        <f t="shared" si="157"/>
        <v>14789</v>
      </c>
      <c r="BG50" s="296">
        <f t="shared" si="157"/>
        <v>15535</v>
      </c>
      <c r="BH50" s="296">
        <f t="shared" si="157"/>
        <v>16317</v>
      </c>
      <c r="BI50" s="296">
        <f t="shared" si="157"/>
        <v>17139</v>
      </c>
      <c r="BJ50" s="296">
        <f t="shared" si="157"/>
        <v>18002</v>
      </c>
      <c r="BK50" s="296">
        <f t="shared" si="157"/>
        <v>18909</v>
      </c>
      <c r="BL50" s="296">
        <f t="shared" si="157"/>
        <v>19860</v>
      </c>
      <c r="BM50" s="296">
        <f t="shared" si="157"/>
        <v>20859</v>
      </c>
      <c r="BN50" s="297">
        <f t="shared" si="157"/>
        <v>21908</v>
      </c>
      <c r="BO50" s="60" t="s">
        <v>101</v>
      </c>
    </row>
    <row r="51" spans="1:67">
      <c r="A51" s="60"/>
      <c r="B51" s="112" t="s">
        <v>323</v>
      </c>
      <c r="C51" s="109"/>
      <c r="D51" s="284"/>
      <c r="E51" s="367">
        <v>2000</v>
      </c>
      <c r="F51" s="61"/>
      <c r="G51" s="296">
        <f>$E51*(1+HLOOKUP(G$6,$G$1:$L$5,$L$3,0))*G$50</f>
        <v>10000</v>
      </c>
      <c r="H51" s="296">
        <f t="shared" ref="H51:W52" si="158">$E51*(1+HLOOKUP(H$6,$G$1:$L$5,$L$3,0))*H$50</f>
        <v>22000</v>
      </c>
      <c r="I51" s="296">
        <f t="shared" si="158"/>
        <v>36000</v>
      </c>
      <c r="J51" s="296">
        <f t="shared" si="158"/>
        <v>54000</v>
      </c>
      <c r="K51" s="296">
        <f t="shared" si="158"/>
        <v>76000</v>
      </c>
      <c r="L51" s="296">
        <f t="shared" si="158"/>
        <v>100000</v>
      </c>
      <c r="M51" s="296">
        <f t="shared" si="158"/>
        <v>130000</v>
      </c>
      <c r="N51" s="296">
        <f t="shared" si="158"/>
        <v>168000</v>
      </c>
      <c r="O51" s="296">
        <f t="shared" si="158"/>
        <v>210000</v>
      </c>
      <c r="P51" s="296">
        <f t="shared" si="158"/>
        <v>262000</v>
      </c>
      <c r="Q51" s="296">
        <f t="shared" si="158"/>
        <v>326000</v>
      </c>
      <c r="R51" s="296">
        <f t="shared" si="158"/>
        <v>400000</v>
      </c>
      <c r="S51" s="296">
        <f t="shared" si="158"/>
        <v>509760</v>
      </c>
      <c r="T51" s="296">
        <f t="shared" si="158"/>
        <v>596160</v>
      </c>
      <c r="U51" s="296">
        <f t="shared" si="158"/>
        <v>697680</v>
      </c>
      <c r="V51" s="296">
        <f t="shared" si="158"/>
        <v>812160</v>
      </c>
      <c r="W51" s="296">
        <f t="shared" si="158"/>
        <v>946080</v>
      </c>
      <c r="X51" s="296">
        <f t="shared" ref="X51:AM52" si="159">$E51*(1+HLOOKUP(X$6,$G$1:$L$5,$L$3,0))*X$50</f>
        <v>1099440</v>
      </c>
      <c r="Y51" s="296">
        <f t="shared" si="159"/>
        <v>1276560</v>
      </c>
      <c r="Z51" s="296">
        <f t="shared" si="159"/>
        <v>1479600</v>
      </c>
      <c r="AA51" s="296">
        <f t="shared" si="159"/>
        <v>1712880</v>
      </c>
      <c r="AB51" s="296">
        <f t="shared" si="159"/>
        <v>1980720</v>
      </c>
      <c r="AC51" s="296">
        <f t="shared" si="159"/>
        <v>2289600</v>
      </c>
      <c r="AD51" s="296">
        <f t="shared" si="159"/>
        <v>2643840</v>
      </c>
      <c r="AE51" s="296">
        <f t="shared" si="159"/>
        <v>3296246.4000000004</v>
      </c>
      <c r="AF51" s="296">
        <f t="shared" si="159"/>
        <v>3804796.8000000003</v>
      </c>
      <c r="AG51" s="296">
        <f t="shared" si="159"/>
        <v>4387996.8000000007</v>
      </c>
      <c r="AH51" s="296">
        <f t="shared" si="159"/>
        <v>5059843.2</v>
      </c>
      <c r="AI51" s="296">
        <f t="shared" si="159"/>
        <v>5832000</v>
      </c>
      <c r="AJ51" s="296">
        <f t="shared" si="159"/>
        <v>6720796.8000000007</v>
      </c>
      <c r="AK51" s="296">
        <f t="shared" si="159"/>
        <v>7740230.4000000004</v>
      </c>
      <c r="AL51" s="296">
        <f t="shared" si="159"/>
        <v>8915961.6000000015</v>
      </c>
      <c r="AM51" s="296">
        <f t="shared" si="159"/>
        <v>10266652.800000001</v>
      </c>
      <c r="AN51" s="296">
        <f t="shared" ref="AN51:BC52" si="160">$E51*(1+HLOOKUP(AN$6,$G$1:$L$5,$L$3,0))*AN$50</f>
        <v>11820297.600000001</v>
      </c>
      <c r="AO51" s="296">
        <f t="shared" si="160"/>
        <v>13604889.600000001</v>
      </c>
      <c r="AP51" s="296">
        <f t="shared" si="160"/>
        <v>15660086.4</v>
      </c>
      <c r="AQ51" s="296">
        <f t="shared" si="160"/>
        <v>17772016.896000002</v>
      </c>
      <c r="AR51" s="296">
        <f t="shared" si="160"/>
        <v>18673970.688000005</v>
      </c>
      <c r="AS51" s="296">
        <f t="shared" si="160"/>
        <v>19623793.536000002</v>
      </c>
      <c r="AT51" s="296">
        <f t="shared" si="160"/>
        <v>20618966.016000003</v>
      </c>
      <c r="AU51" s="296">
        <f t="shared" si="160"/>
        <v>21664526.976000004</v>
      </c>
      <c r="AV51" s="296">
        <f t="shared" si="160"/>
        <v>22760476.416000005</v>
      </c>
      <c r="AW51" s="296">
        <f t="shared" si="160"/>
        <v>23914372.608000003</v>
      </c>
      <c r="AX51" s="296">
        <f t="shared" si="160"/>
        <v>25123696.128000006</v>
      </c>
      <c r="AY51" s="296">
        <f t="shared" si="160"/>
        <v>26393485.824000005</v>
      </c>
      <c r="AZ51" s="296">
        <f t="shared" si="160"/>
        <v>27726261.120000005</v>
      </c>
      <c r="BA51" s="296">
        <f t="shared" si="160"/>
        <v>29127060.864000004</v>
      </c>
      <c r="BB51" s="296">
        <f t="shared" si="160"/>
        <v>30598404.480000004</v>
      </c>
      <c r="BC51" s="296">
        <f t="shared" si="160"/>
        <v>34716957.281280011</v>
      </c>
      <c r="BD51" s="296">
        <f t="shared" ref="BD51:BN52" si="161">$E51*(1+HLOOKUP(BD$6,$G$1:$L$5,$L$3,0))*BD$50</f>
        <v>36469267.061760008</v>
      </c>
      <c r="BE51" s="296">
        <f t="shared" si="161"/>
        <v>38308648.135680012</v>
      </c>
      <c r="BF51" s="296">
        <f t="shared" si="161"/>
        <v>40240542.458880007</v>
      </c>
      <c r="BG51" s="296">
        <f t="shared" si="161"/>
        <v>42270391.987200014</v>
      </c>
      <c r="BH51" s="296">
        <f t="shared" si="161"/>
        <v>44398196.720640011</v>
      </c>
      <c r="BI51" s="296">
        <f t="shared" si="161"/>
        <v>46634840.570880011</v>
      </c>
      <c r="BJ51" s="296">
        <f t="shared" si="161"/>
        <v>48983044.515840016</v>
      </c>
      <c r="BK51" s="296">
        <f t="shared" si="161"/>
        <v>51450971.489280015</v>
      </c>
      <c r="BL51" s="296">
        <f t="shared" si="161"/>
        <v>54038621.491200015</v>
      </c>
      <c r="BM51" s="296">
        <f t="shared" si="161"/>
        <v>56756878.433280014</v>
      </c>
      <c r="BN51" s="297">
        <f t="shared" si="161"/>
        <v>59611184.271360017</v>
      </c>
      <c r="BO51" s="60" t="s">
        <v>101</v>
      </c>
    </row>
    <row r="52" spans="1:67">
      <c r="A52" s="60"/>
      <c r="B52" s="112" t="s">
        <v>346</v>
      </c>
      <c r="C52" s="109"/>
      <c r="D52" s="284"/>
      <c r="E52" s="367">
        <f>E51*(1-C49)</f>
        <v>1680</v>
      </c>
      <c r="F52" s="61"/>
      <c r="G52" s="296">
        <f t="shared" ref="G52" si="162">$E52*(1+HLOOKUP(G$6,$G$1:$L$5,$L$3,0))*G$50</f>
        <v>8400</v>
      </c>
      <c r="H52" s="296">
        <f t="shared" si="158"/>
        <v>18480</v>
      </c>
      <c r="I52" s="296">
        <f t="shared" si="158"/>
        <v>30240</v>
      </c>
      <c r="J52" s="296">
        <f t="shared" si="158"/>
        <v>45360</v>
      </c>
      <c r="K52" s="296">
        <f t="shared" si="158"/>
        <v>63840</v>
      </c>
      <c r="L52" s="296">
        <f t="shared" si="158"/>
        <v>84000</v>
      </c>
      <c r="M52" s="296">
        <f t="shared" si="158"/>
        <v>109200</v>
      </c>
      <c r="N52" s="296">
        <f t="shared" si="158"/>
        <v>141120</v>
      </c>
      <c r="O52" s="296">
        <f t="shared" si="158"/>
        <v>176400</v>
      </c>
      <c r="P52" s="296">
        <f t="shared" si="158"/>
        <v>220080</v>
      </c>
      <c r="Q52" s="296">
        <f t="shared" si="158"/>
        <v>273840</v>
      </c>
      <c r="R52" s="296">
        <f t="shared" si="158"/>
        <v>336000</v>
      </c>
      <c r="S52" s="296">
        <f t="shared" si="158"/>
        <v>428198.40000000002</v>
      </c>
      <c r="T52" s="296">
        <f t="shared" si="158"/>
        <v>500774.40000000002</v>
      </c>
      <c r="U52" s="296">
        <f t="shared" si="158"/>
        <v>586051.20000000007</v>
      </c>
      <c r="V52" s="296">
        <f t="shared" si="158"/>
        <v>682214.40000000002</v>
      </c>
      <c r="W52" s="296">
        <f t="shared" si="158"/>
        <v>794707.20000000007</v>
      </c>
      <c r="X52" s="296">
        <f t="shared" si="159"/>
        <v>923529.60000000009</v>
      </c>
      <c r="Y52" s="296">
        <f t="shared" si="159"/>
        <v>1072310.4000000001</v>
      </c>
      <c r="Z52" s="296">
        <f t="shared" si="159"/>
        <v>1242864</v>
      </c>
      <c r="AA52" s="296">
        <f t="shared" si="159"/>
        <v>1438819.2000000002</v>
      </c>
      <c r="AB52" s="296">
        <f t="shared" si="159"/>
        <v>1663804.8</v>
      </c>
      <c r="AC52" s="296">
        <f t="shared" si="159"/>
        <v>1923264</v>
      </c>
      <c r="AD52" s="296">
        <f t="shared" si="159"/>
        <v>2220825.6000000001</v>
      </c>
      <c r="AE52" s="296">
        <f t="shared" si="159"/>
        <v>2768846.9760000003</v>
      </c>
      <c r="AF52" s="296">
        <f t="shared" si="159"/>
        <v>3196029.3120000004</v>
      </c>
      <c r="AG52" s="296">
        <f t="shared" si="159"/>
        <v>3685917.3120000004</v>
      </c>
      <c r="AH52" s="296">
        <f t="shared" si="159"/>
        <v>4250268.2880000006</v>
      </c>
      <c r="AI52" s="296">
        <f t="shared" si="159"/>
        <v>4898880</v>
      </c>
      <c r="AJ52" s="296">
        <f t="shared" si="159"/>
        <v>5645469.3120000008</v>
      </c>
      <c r="AK52" s="296">
        <f t="shared" si="159"/>
        <v>6501793.5360000003</v>
      </c>
      <c r="AL52" s="296">
        <f t="shared" si="159"/>
        <v>7489407.7440000009</v>
      </c>
      <c r="AM52" s="296">
        <f t="shared" si="159"/>
        <v>8623988.352</v>
      </c>
      <c r="AN52" s="296">
        <f t="shared" si="160"/>
        <v>9929049.9840000011</v>
      </c>
      <c r="AO52" s="296">
        <f t="shared" si="160"/>
        <v>11428107.264</v>
      </c>
      <c r="AP52" s="296">
        <f t="shared" si="160"/>
        <v>13154472.576000001</v>
      </c>
      <c r="AQ52" s="296">
        <f t="shared" si="160"/>
        <v>14928494.192640003</v>
      </c>
      <c r="AR52" s="296">
        <f t="shared" si="160"/>
        <v>15686135.377920002</v>
      </c>
      <c r="AS52" s="296">
        <f t="shared" si="160"/>
        <v>16483986.570240002</v>
      </c>
      <c r="AT52" s="296">
        <f t="shared" si="160"/>
        <v>17319931.453440003</v>
      </c>
      <c r="AU52" s="296">
        <f t="shared" si="160"/>
        <v>18198202.659840003</v>
      </c>
      <c r="AV52" s="296">
        <f t="shared" si="160"/>
        <v>19118800.189440005</v>
      </c>
      <c r="AW52" s="296">
        <f t="shared" si="160"/>
        <v>20088072.990720004</v>
      </c>
      <c r="AX52" s="296">
        <f t="shared" si="160"/>
        <v>21103904.747520003</v>
      </c>
      <c r="AY52" s="296">
        <f t="shared" si="160"/>
        <v>22170528.092160001</v>
      </c>
      <c r="AZ52" s="296">
        <f t="shared" si="160"/>
        <v>23290059.340800002</v>
      </c>
      <c r="BA52" s="296">
        <f t="shared" si="160"/>
        <v>24466731.125760004</v>
      </c>
      <c r="BB52" s="296">
        <f t="shared" si="160"/>
        <v>25702659.763200004</v>
      </c>
      <c r="BC52" s="296">
        <f t="shared" si="160"/>
        <v>29162244.116275206</v>
      </c>
      <c r="BD52" s="296">
        <f t="shared" si="161"/>
        <v>30634184.331878405</v>
      </c>
      <c r="BE52" s="296">
        <f t="shared" si="161"/>
        <v>32179264.433971208</v>
      </c>
      <c r="BF52" s="296">
        <f t="shared" si="161"/>
        <v>33802055.665459208</v>
      </c>
      <c r="BG52" s="296">
        <f t="shared" si="161"/>
        <v>35507129.269248009</v>
      </c>
      <c r="BH52" s="296">
        <f t="shared" si="161"/>
        <v>37294485.245337605</v>
      </c>
      <c r="BI52" s="296">
        <f t="shared" si="161"/>
        <v>39173266.07953921</v>
      </c>
      <c r="BJ52" s="296">
        <f t="shared" si="161"/>
        <v>41145757.393305607</v>
      </c>
      <c r="BK52" s="296">
        <f t="shared" si="161"/>
        <v>43218816.050995208</v>
      </c>
      <c r="BL52" s="296">
        <f t="shared" si="161"/>
        <v>45392442.052608013</v>
      </c>
      <c r="BM52" s="296">
        <f t="shared" si="161"/>
        <v>47675777.88395521</v>
      </c>
      <c r="BN52" s="297">
        <f t="shared" si="161"/>
        <v>50073394.78794241</v>
      </c>
      <c r="BO52" s="60" t="s">
        <v>101</v>
      </c>
    </row>
    <row r="53" spans="1:67">
      <c r="A53" s="60"/>
      <c r="B53" s="364" t="s">
        <v>327</v>
      </c>
      <c r="C53" s="109"/>
      <c r="D53" s="284"/>
      <c r="E53" s="284"/>
      <c r="F53" s="338"/>
      <c r="G53" s="296">
        <f>G51-G52</f>
        <v>1600</v>
      </c>
      <c r="H53" s="296">
        <f t="shared" ref="H53" si="163">H51-H52</f>
        <v>3520</v>
      </c>
      <c r="I53" s="296">
        <f t="shared" ref="I53" si="164">I51-I52</f>
        <v>5760</v>
      </c>
      <c r="J53" s="296">
        <f t="shared" ref="J53" si="165">J51-J52</f>
        <v>8640</v>
      </c>
      <c r="K53" s="296">
        <f t="shared" ref="K53" si="166">K51-K52</f>
        <v>12160</v>
      </c>
      <c r="L53" s="296">
        <f t="shared" ref="L53" si="167">L51-L52</f>
        <v>16000</v>
      </c>
      <c r="M53" s="296">
        <f t="shared" ref="M53" si="168">M51-M52</f>
        <v>20800</v>
      </c>
      <c r="N53" s="296">
        <f t="shared" ref="N53" si="169">N51-N52</f>
        <v>26880</v>
      </c>
      <c r="O53" s="296">
        <f t="shared" ref="O53" si="170">O51-O52</f>
        <v>33600</v>
      </c>
      <c r="P53" s="296">
        <f t="shared" ref="P53" si="171">P51-P52</f>
        <v>41920</v>
      </c>
      <c r="Q53" s="296">
        <f t="shared" ref="Q53" si="172">Q51-Q52</f>
        <v>52160</v>
      </c>
      <c r="R53" s="296">
        <f t="shared" ref="R53" si="173">R51-R52</f>
        <v>64000</v>
      </c>
      <c r="S53" s="296">
        <f t="shared" ref="S53" si="174">S51-S52</f>
        <v>81561.599999999977</v>
      </c>
      <c r="T53" s="296">
        <f t="shared" ref="T53" si="175">T51-T52</f>
        <v>95385.599999999977</v>
      </c>
      <c r="U53" s="296">
        <f t="shared" ref="U53" si="176">U51-U52</f>
        <v>111628.79999999993</v>
      </c>
      <c r="V53" s="296">
        <f t="shared" ref="V53" si="177">V51-V52</f>
        <v>129945.59999999998</v>
      </c>
      <c r="W53" s="296">
        <f t="shared" ref="W53" si="178">W51-W52</f>
        <v>151372.79999999993</v>
      </c>
      <c r="X53" s="296">
        <f t="shared" ref="X53" si="179">X51-X52</f>
        <v>175910.39999999991</v>
      </c>
      <c r="Y53" s="296">
        <f t="shared" ref="Y53" si="180">Y51-Y52</f>
        <v>204249.59999999986</v>
      </c>
      <c r="Z53" s="296">
        <f t="shared" ref="Z53" si="181">Z51-Z52</f>
        <v>236736</v>
      </c>
      <c r="AA53" s="296">
        <f t="shared" ref="AA53" si="182">AA51-AA52</f>
        <v>274060.79999999981</v>
      </c>
      <c r="AB53" s="296">
        <f t="shared" ref="AB53" si="183">AB51-AB52</f>
        <v>316915.19999999995</v>
      </c>
      <c r="AC53" s="296">
        <f t="shared" ref="AC53" si="184">AC51-AC52</f>
        <v>366336</v>
      </c>
      <c r="AD53" s="296">
        <f t="shared" ref="AD53" si="185">AD51-AD52</f>
        <v>423014.39999999991</v>
      </c>
      <c r="AE53" s="296">
        <f t="shared" ref="AE53" si="186">AE51-AE52</f>
        <v>527399.42400000012</v>
      </c>
      <c r="AF53" s="296">
        <f t="shared" ref="AF53" si="187">AF51-AF52</f>
        <v>608767.4879999999</v>
      </c>
      <c r="AG53" s="296">
        <f t="shared" ref="AG53" si="188">AG51-AG52</f>
        <v>702079.48800000036</v>
      </c>
      <c r="AH53" s="296">
        <f t="shared" ref="AH53" si="189">AH51-AH52</f>
        <v>809574.91199999955</v>
      </c>
      <c r="AI53" s="296">
        <f t="shared" ref="AI53" si="190">AI51-AI52</f>
        <v>933120</v>
      </c>
      <c r="AJ53" s="296">
        <f t="shared" ref="AJ53" si="191">AJ51-AJ52</f>
        <v>1075327.4879999999</v>
      </c>
      <c r="AK53" s="296">
        <f t="shared" ref="AK53" si="192">AK51-AK52</f>
        <v>1238436.8640000001</v>
      </c>
      <c r="AL53" s="296">
        <f t="shared" ref="AL53" si="193">AL51-AL52</f>
        <v>1426553.8560000006</v>
      </c>
      <c r="AM53" s="296">
        <f t="shared" ref="AM53" si="194">AM51-AM52</f>
        <v>1642664.4480000008</v>
      </c>
      <c r="AN53" s="296">
        <f t="shared" ref="AN53" si="195">AN51-AN52</f>
        <v>1891247.6160000004</v>
      </c>
      <c r="AO53" s="296">
        <f t="shared" ref="AO53" si="196">AO51-AO52</f>
        <v>2176782.3360000011</v>
      </c>
      <c r="AP53" s="296">
        <f t="shared" ref="AP53" si="197">AP51-AP52</f>
        <v>2505613.8239999991</v>
      </c>
      <c r="AQ53" s="296">
        <f t="shared" ref="AQ53" si="198">AQ51-AQ52</f>
        <v>2843522.7033599988</v>
      </c>
      <c r="AR53" s="296">
        <f t="shared" ref="AR53" si="199">AR51-AR52</f>
        <v>2987835.310080003</v>
      </c>
      <c r="AS53" s="296">
        <f t="shared" ref="AS53" si="200">AS51-AS52</f>
        <v>3139806.9657600001</v>
      </c>
      <c r="AT53" s="296">
        <f t="shared" ref="AT53" si="201">AT51-AT52</f>
        <v>3299034.5625599995</v>
      </c>
      <c r="AU53" s="296">
        <f t="shared" ref="AU53" si="202">AU51-AU52</f>
        <v>3466324.3161600009</v>
      </c>
      <c r="AV53" s="296">
        <f t="shared" ref="AV53" si="203">AV51-AV52</f>
        <v>3641676.2265600003</v>
      </c>
      <c r="AW53" s="296">
        <f t="shared" ref="AW53" si="204">AW51-AW52</f>
        <v>3826299.617279999</v>
      </c>
      <c r="AX53" s="296">
        <f t="shared" ref="AX53" si="205">AX51-AX52</f>
        <v>4019791.3804800026</v>
      </c>
      <c r="AY53" s="296">
        <f t="shared" ref="AY53" si="206">AY51-AY52</f>
        <v>4222957.7318400033</v>
      </c>
      <c r="AZ53" s="296">
        <f t="shared" ref="AZ53" si="207">AZ51-AZ52</f>
        <v>4436201.7792000026</v>
      </c>
      <c r="BA53" s="296">
        <f t="shared" ref="BA53" si="208">BA51-BA52</f>
        <v>4660329.7382399999</v>
      </c>
      <c r="BB53" s="296">
        <f t="shared" ref="BB53" si="209">BB51-BB52</f>
        <v>4895744.7168000005</v>
      </c>
      <c r="BC53" s="296">
        <f t="shared" ref="BC53" si="210">BC51-BC52</f>
        <v>5554713.1650048047</v>
      </c>
      <c r="BD53" s="296">
        <f t="shared" ref="BD53" si="211">BD51-BD52</f>
        <v>5835082.7298816033</v>
      </c>
      <c r="BE53" s="296">
        <f t="shared" ref="BE53" si="212">BE51-BE52</f>
        <v>6129383.7017088048</v>
      </c>
      <c r="BF53" s="296">
        <f t="shared" ref="BF53" si="213">BF51-BF52</f>
        <v>6438486.7934207991</v>
      </c>
      <c r="BG53" s="296">
        <f t="shared" ref="BG53" si="214">BG51-BG52</f>
        <v>6763262.7179520056</v>
      </c>
      <c r="BH53" s="296">
        <f t="shared" ref="BH53" si="215">BH51-BH52</f>
        <v>7103711.4753024057</v>
      </c>
      <c r="BI53" s="296">
        <f t="shared" ref="BI53" si="216">BI51-BI52</f>
        <v>7461574.4913408011</v>
      </c>
      <c r="BJ53" s="296">
        <f t="shared" ref="BJ53" si="217">BJ51-BJ52</f>
        <v>7837287.1225344092</v>
      </c>
      <c r="BK53" s="296">
        <f t="shared" ref="BK53" si="218">BK51-BK52</f>
        <v>8232155.4382848069</v>
      </c>
      <c r="BL53" s="296">
        <f t="shared" ref="BL53" si="219">BL51-BL52</f>
        <v>8646179.4385920018</v>
      </c>
      <c r="BM53" s="296">
        <f t="shared" ref="BM53" si="220">BM51-BM52</f>
        <v>9081100.5493248031</v>
      </c>
      <c r="BN53" s="297">
        <f t="shared" ref="BN53" si="221">BN51-BN52</f>
        <v>9537789.4834176078</v>
      </c>
      <c r="BO53" s="60" t="s">
        <v>101</v>
      </c>
    </row>
    <row r="54" spans="1:67" s="58" customFormat="1">
      <c r="B54" s="364" t="s">
        <v>308</v>
      </c>
      <c r="C54" s="109"/>
      <c r="D54" s="284"/>
      <c r="E54" s="284"/>
      <c r="F54" s="61"/>
      <c r="G54" s="296">
        <f>G51*HLOOKUP(G$6,$G$1:$L$5,$L$5,0)</f>
        <v>0</v>
      </c>
      <c r="H54" s="296">
        <f t="shared" ref="H54:BN54" si="222">H51*HLOOKUP(H$6,$G$1:$L$5,$L$5,0)</f>
        <v>0</v>
      </c>
      <c r="I54" s="296">
        <f t="shared" si="222"/>
        <v>0</v>
      </c>
      <c r="J54" s="296">
        <f t="shared" si="222"/>
        <v>0</v>
      </c>
      <c r="K54" s="296">
        <f t="shared" si="222"/>
        <v>0</v>
      </c>
      <c r="L54" s="296">
        <f t="shared" si="222"/>
        <v>0</v>
      </c>
      <c r="M54" s="296">
        <f t="shared" si="222"/>
        <v>0</v>
      </c>
      <c r="N54" s="296">
        <f t="shared" si="222"/>
        <v>0</v>
      </c>
      <c r="O54" s="296">
        <f t="shared" si="222"/>
        <v>0</v>
      </c>
      <c r="P54" s="296">
        <f t="shared" si="222"/>
        <v>0</v>
      </c>
      <c r="Q54" s="296">
        <f t="shared" si="222"/>
        <v>0</v>
      </c>
      <c r="R54" s="296">
        <f t="shared" si="222"/>
        <v>0</v>
      </c>
      <c r="S54" s="296">
        <f t="shared" si="222"/>
        <v>0</v>
      </c>
      <c r="T54" s="296">
        <f t="shared" si="222"/>
        <v>0</v>
      </c>
      <c r="U54" s="296">
        <f t="shared" si="222"/>
        <v>0</v>
      </c>
      <c r="V54" s="296">
        <f t="shared" si="222"/>
        <v>0</v>
      </c>
      <c r="W54" s="296">
        <f t="shared" si="222"/>
        <v>0</v>
      </c>
      <c r="X54" s="296">
        <f t="shared" si="222"/>
        <v>0</v>
      </c>
      <c r="Y54" s="296">
        <f t="shared" si="222"/>
        <v>0</v>
      </c>
      <c r="Z54" s="296">
        <f t="shared" si="222"/>
        <v>0</v>
      </c>
      <c r="AA54" s="296">
        <f t="shared" si="222"/>
        <v>0</v>
      </c>
      <c r="AB54" s="296">
        <f t="shared" si="222"/>
        <v>0</v>
      </c>
      <c r="AC54" s="296">
        <f t="shared" si="222"/>
        <v>0</v>
      </c>
      <c r="AD54" s="296">
        <f t="shared" si="222"/>
        <v>0</v>
      </c>
      <c r="AE54" s="296">
        <f t="shared" si="222"/>
        <v>0</v>
      </c>
      <c r="AF54" s="296">
        <f t="shared" si="222"/>
        <v>0</v>
      </c>
      <c r="AG54" s="296">
        <f t="shared" si="222"/>
        <v>0</v>
      </c>
      <c r="AH54" s="296">
        <f t="shared" si="222"/>
        <v>0</v>
      </c>
      <c r="AI54" s="296">
        <f t="shared" si="222"/>
        <v>0</v>
      </c>
      <c r="AJ54" s="296">
        <f t="shared" si="222"/>
        <v>0</v>
      </c>
      <c r="AK54" s="296">
        <f t="shared" si="222"/>
        <v>0</v>
      </c>
      <c r="AL54" s="296">
        <f t="shared" si="222"/>
        <v>0</v>
      </c>
      <c r="AM54" s="296">
        <f t="shared" si="222"/>
        <v>0</v>
      </c>
      <c r="AN54" s="296">
        <f t="shared" si="222"/>
        <v>0</v>
      </c>
      <c r="AO54" s="296">
        <f t="shared" si="222"/>
        <v>0</v>
      </c>
      <c r="AP54" s="296">
        <f t="shared" si="222"/>
        <v>0</v>
      </c>
      <c r="AQ54" s="296">
        <f t="shared" si="222"/>
        <v>0</v>
      </c>
      <c r="AR54" s="296">
        <f t="shared" si="222"/>
        <v>0</v>
      </c>
      <c r="AS54" s="296">
        <f t="shared" si="222"/>
        <v>0</v>
      </c>
      <c r="AT54" s="296">
        <f t="shared" si="222"/>
        <v>0</v>
      </c>
      <c r="AU54" s="296">
        <f t="shared" si="222"/>
        <v>0</v>
      </c>
      <c r="AV54" s="296">
        <f t="shared" si="222"/>
        <v>0</v>
      </c>
      <c r="AW54" s="296">
        <f t="shared" si="222"/>
        <v>0</v>
      </c>
      <c r="AX54" s="296">
        <f t="shared" si="222"/>
        <v>0</v>
      </c>
      <c r="AY54" s="296">
        <f t="shared" si="222"/>
        <v>0</v>
      </c>
      <c r="AZ54" s="296">
        <f t="shared" si="222"/>
        <v>0</v>
      </c>
      <c r="BA54" s="296">
        <f t="shared" si="222"/>
        <v>0</v>
      </c>
      <c r="BB54" s="296">
        <f t="shared" si="222"/>
        <v>0</v>
      </c>
      <c r="BC54" s="296">
        <f t="shared" si="222"/>
        <v>0</v>
      </c>
      <c r="BD54" s="296">
        <f t="shared" si="222"/>
        <v>0</v>
      </c>
      <c r="BE54" s="296">
        <f t="shared" si="222"/>
        <v>0</v>
      </c>
      <c r="BF54" s="296">
        <f t="shared" si="222"/>
        <v>0</v>
      </c>
      <c r="BG54" s="296">
        <f t="shared" si="222"/>
        <v>0</v>
      </c>
      <c r="BH54" s="296">
        <f t="shared" si="222"/>
        <v>0</v>
      </c>
      <c r="BI54" s="296">
        <f t="shared" si="222"/>
        <v>0</v>
      </c>
      <c r="BJ54" s="296">
        <f t="shared" si="222"/>
        <v>0</v>
      </c>
      <c r="BK54" s="296">
        <f t="shared" si="222"/>
        <v>0</v>
      </c>
      <c r="BL54" s="296">
        <f t="shared" si="222"/>
        <v>0</v>
      </c>
      <c r="BM54" s="296">
        <f t="shared" si="222"/>
        <v>0</v>
      </c>
      <c r="BN54" s="297">
        <f t="shared" si="222"/>
        <v>0</v>
      </c>
      <c r="BO54" s="60" t="s">
        <v>101</v>
      </c>
    </row>
    <row r="55" spans="1:67" s="58" customFormat="1">
      <c r="B55" s="285"/>
      <c r="C55" s="108"/>
      <c r="D55" s="392"/>
      <c r="E55" s="361"/>
      <c r="F55" s="83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7"/>
      <c r="BO55" s="60" t="s">
        <v>101</v>
      </c>
    </row>
    <row r="56" spans="1:67" s="58" customFormat="1">
      <c r="A56" s="60">
        <v>5</v>
      </c>
      <c r="B56" s="114" t="s">
        <v>329</v>
      </c>
      <c r="C56" s="109">
        <v>0.16</v>
      </c>
      <c r="D56" s="108">
        <v>0.08</v>
      </c>
      <c r="E56" s="284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283"/>
      <c r="BO56" s="60" t="s">
        <v>101</v>
      </c>
    </row>
    <row r="57" spans="1:67" s="58" customFormat="1">
      <c r="A57" s="56"/>
      <c r="B57" s="112" t="s">
        <v>322</v>
      </c>
      <c r="C57" s="284"/>
      <c r="D57" s="374"/>
      <c r="E57" s="361"/>
      <c r="F57" s="44"/>
      <c r="G57" s="296">
        <f t="shared" ref="G57:BN57" si="223">ROUND(G$25*$D56,0)</f>
        <v>3</v>
      </c>
      <c r="H57" s="296">
        <f t="shared" si="223"/>
        <v>6</v>
      </c>
      <c r="I57" s="296">
        <f t="shared" si="223"/>
        <v>9</v>
      </c>
      <c r="J57" s="296">
        <f t="shared" si="223"/>
        <v>14</v>
      </c>
      <c r="K57" s="296">
        <f t="shared" si="223"/>
        <v>19</v>
      </c>
      <c r="L57" s="296">
        <f t="shared" si="223"/>
        <v>25</v>
      </c>
      <c r="M57" s="296">
        <f t="shared" si="223"/>
        <v>33</v>
      </c>
      <c r="N57" s="296">
        <f t="shared" si="223"/>
        <v>42</v>
      </c>
      <c r="O57" s="296">
        <f t="shared" si="223"/>
        <v>53</v>
      </c>
      <c r="P57" s="296">
        <f t="shared" si="223"/>
        <v>66</v>
      </c>
      <c r="Q57" s="296">
        <f t="shared" si="223"/>
        <v>81</v>
      </c>
      <c r="R57" s="296">
        <f t="shared" si="223"/>
        <v>100</v>
      </c>
      <c r="S57" s="296">
        <f t="shared" si="223"/>
        <v>118</v>
      </c>
      <c r="T57" s="296">
        <f t="shared" si="223"/>
        <v>138</v>
      </c>
      <c r="U57" s="296">
        <f t="shared" si="223"/>
        <v>161</v>
      </c>
      <c r="V57" s="296">
        <f t="shared" si="223"/>
        <v>188</v>
      </c>
      <c r="W57" s="296">
        <f t="shared" si="223"/>
        <v>219</v>
      </c>
      <c r="X57" s="296">
        <f t="shared" si="223"/>
        <v>255</v>
      </c>
      <c r="Y57" s="296">
        <f t="shared" si="223"/>
        <v>295</v>
      </c>
      <c r="Z57" s="296">
        <f t="shared" si="223"/>
        <v>342</v>
      </c>
      <c r="AA57" s="296">
        <f t="shared" si="223"/>
        <v>396</v>
      </c>
      <c r="AB57" s="296">
        <f t="shared" si="223"/>
        <v>458</v>
      </c>
      <c r="AC57" s="296">
        <f t="shared" si="223"/>
        <v>530</v>
      </c>
      <c r="AD57" s="296">
        <f t="shared" si="223"/>
        <v>612</v>
      </c>
      <c r="AE57" s="296">
        <f t="shared" si="223"/>
        <v>707</v>
      </c>
      <c r="AF57" s="296">
        <f t="shared" si="223"/>
        <v>815</v>
      </c>
      <c r="AG57" s="296">
        <f t="shared" si="223"/>
        <v>941</v>
      </c>
      <c r="AH57" s="296">
        <f t="shared" si="223"/>
        <v>1084</v>
      </c>
      <c r="AI57" s="296">
        <f t="shared" si="223"/>
        <v>1250</v>
      </c>
      <c r="AJ57" s="296">
        <f t="shared" si="223"/>
        <v>1440</v>
      </c>
      <c r="AK57" s="296">
        <f t="shared" si="223"/>
        <v>1659</v>
      </c>
      <c r="AL57" s="296">
        <f t="shared" si="223"/>
        <v>1911</v>
      </c>
      <c r="AM57" s="296">
        <f t="shared" si="223"/>
        <v>2200</v>
      </c>
      <c r="AN57" s="296">
        <f t="shared" si="223"/>
        <v>2533</v>
      </c>
      <c r="AO57" s="296">
        <f t="shared" si="223"/>
        <v>2916</v>
      </c>
      <c r="AP57" s="296">
        <f t="shared" si="223"/>
        <v>3356</v>
      </c>
      <c r="AQ57" s="296">
        <f t="shared" si="223"/>
        <v>3527</v>
      </c>
      <c r="AR57" s="296">
        <f t="shared" si="223"/>
        <v>3706</v>
      </c>
      <c r="AS57" s="296">
        <f t="shared" si="223"/>
        <v>3894</v>
      </c>
      <c r="AT57" s="296">
        <f t="shared" si="223"/>
        <v>4092</v>
      </c>
      <c r="AU57" s="296">
        <f t="shared" si="223"/>
        <v>4299</v>
      </c>
      <c r="AV57" s="296">
        <f t="shared" si="223"/>
        <v>4517</v>
      </c>
      <c r="AW57" s="296">
        <f t="shared" si="223"/>
        <v>4746</v>
      </c>
      <c r="AX57" s="296">
        <f t="shared" si="223"/>
        <v>4986</v>
      </c>
      <c r="AY57" s="296">
        <f t="shared" si="223"/>
        <v>5238</v>
      </c>
      <c r="AZ57" s="296">
        <f t="shared" si="223"/>
        <v>5503</v>
      </c>
      <c r="BA57" s="296">
        <f t="shared" si="223"/>
        <v>5781</v>
      </c>
      <c r="BB57" s="296">
        <f t="shared" si="223"/>
        <v>6073</v>
      </c>
      <c r="BC57" s="296">
        <f t="shared" si="223"/>
        <v>6379</v>
      </c>
      <c r="BD57" s="296">
        <f t="shared" si="223"/>
        <v>6701</v>
      </c>
      <c r="BE57" s="296">
        <f t="shared" si="223"/>
        <v>7039</v>
      </c>
      <c r="BF57" s="296">
        <f t="shared" si="223"/>
        <v>7394</v>
      </c>
      <c r="BG57" s="296">
        <f t="shared" si="223"/>
        <v>7767</v>
      </c>
      <c r="BH57" s="296">
        <f t="shared" si="223"/>
        <v>8159</v>
      </c>
      <c r="BI57" s="296">
        <f t="shared" si="223"/>
        <v>8570</v>
      </c>
      <c r="BJ57" s="296">
        <f t="shared" si="223"/>
        <v>9001</v>
      </c>
      <c r="BK57" s="296">
        <f t="shared" si="223"/>
        <v>9454</v>
      </c>
      <c r="BL57" s="296">
        <f t="shared" si="223"/>
        <v>9930</v>
      </c>
      <c r="BM57" s="296">
        <f t="shared" si="223"/>
        <v>10430</v>
      </c>
      <c r="BN57" s="297">
        <f t="shared" si="223"/>
        <v>10954</v>
      </c>
      <c r="BO57" s="60" t="s">
        <v>101</v>
      </c>
    </row>
    <row r="58" spans="1:67">
      <c r="A58" s="60"/>
      <c r="B58" s="112" t="s">
        <v>323</v>
      </c>
      <c r="C58" s="109"/>
      <c r="D58" s="284"/>
      <c r="E58" s="367">
        <v>600</v>
      </c>
      <c r="F58" s="61"/>
      <c r="G58" s="296">
        <f>$E58*(1+HLOOKUP(G$6,$G$1:$L$5,$L$3,0))*G$57</f>
        <v>1800</v>
      </c>
      <c r="H58" s="296">
        <f t="shared" ref="H58:W59" si="224">$E58*(1+HLOOKUP(H$6,$G$1:$L$5,$L$3,0))*H$57</f>
        <v>3600</v>
      </c>
      <c r="I58" s="296">
        <f t="shared" si="224"/>
        <v>5400</v>
      </c>
      <c r="J58" s="296">
        <f t="shared" si="224"/>
        <v>8400</v>
      </c>
      <c r="K58" s="296">
        <f t="shared" si="224"/>
        <v>11400</v>
      </c>
      <c r="L58" s="296">
        <f t="shared" si="224"/>
        <v>15000</v>
      </c>
      <c r="M58" s="296">
        <f t="shared" si="224"/>
        <v>19800</v>
      </c>
      <c r="N58" s="296">
        <f t="shared" si="224"/>
        <v>25200</v>
      </c>
      <c r="O58" s="296">
        <f t="shared" si="224"/>
        <v>31800</v>
      </c>
      <c r="P58" s="296">
        <f t="shared" si="224"/>
        <v>39600</v>
      </c>
      <c r="Q58" s="296">
        <f t="shared" si="224"/>
        <v>48600</v>
      </c>
      <c r="R58" s="296">
        <f t="shared" si="224"/>
        <v>60000</v>
      </c>
      <c r="S58" s="296">
        <f t="shared" si="224"/>
        <v>76464</v>
      </c>
      <c r="T58" s="296">
        <f t="shared" si="224"/>
        <v>89424</v>
      </c>
      <c r="U58" s="296">
        <f t="shared" si="224"/>
        <v>104328</v>
      </c>
      <c r="V58" s="296">
        <f t="shared" si="224"/>
        <v>121824</v>
      </c>
      <c r="W58" s="296">
        <f t="shared" si="224"/>
        <v>141912</v>
      </c>
      <c r="X58" s="296">
        <f t="shared" ref="X58:AM59" si="225">$E58*(1+HLOOKUP(X$6,$G$1:$L$5,$L$3,0))*X$57</f>
        <v>165240</v>
      </c>
      <c r="Y58" s="296">
        <f t="shared" si="225"/>
        <v>191160</v>
      </c>
      <c r="Z58" s="296">
        <f t="shared" si="225"/>
        <v>221616</v>
      </c>
      <c r="AA58" s="296">
        <f t="shared" si="225"/>
        <v>256608</v>
      </c>
      <c r="AB58" s="296">
        <f t="shared" si="225"/>
        <v>296784</v>
      </c>
      <c r="AC58" s="296">
        <f t="shared" si="225"/>
        <v>343440</v>
      </c>
      <c r="AD58" s="296">
        <f t="shared" si="225"/>
        <v>396576</v>
      </c>
      <c r="AE58" s="296">
        <f t="shared" si="225"/>
        <v>494786.88</v>
      </c>
      <c r="AF58" s="296">
        <f t="shared" si="225"/>
        <v>570369.6</v>
      </c>
      <c r="AG58" s="296">
        <f t="shared" si="225"/>
        <v>658549.44000000006</v>
      </c>
      <c r="AH58" s="296">
        <f t="shared" si="225"/>
        <v>758626.56</v>
      </c>
      <c r="AI58" s="296">
        <f t="shared" si="225"/>
        <v>874800</v>
      </c>
      <c r="AJ58" s="296">
        <f t="shared" si="225"/>
        <v>1007769.6000000001</v>
      </c>
      <c r="AK58" s="296">
        <f t="shared" si="225"/>
        <v>1161034.56</v>
      </c>
      <c r="AL58" s="296">
        <f t="shared" si="225"/>
        <v>1337394.24</v>
      </c>
      <c r="AM58" s="296">
        <f t="shared" si="225"/>
        <v>1539648</v>
      </c>
      <c r="AN58" s="296">
        <f t="shared" ref="AN58:BC59" si="226">$E58*(1+HLOOKUP(AN$6,$G$1:$L$5,$L$3,0))*AN$57</f>
        <v>1772694.72</v>
      </c>
      <c r="AO58" s="296">
        <f t="shared" si="226"/>
        <v>2040733.4400000002</v>
      </c>
      <c r="AP58" s="296">
        <f t="shared" si="226"/>
        <v>2348663.04</v>
      </c>
      <c r="AQ58" s="296">
        <f t="shared" si="226"/>
        <v>2665802.5344000002</v>
      </c>
      <c r="AR58" s="296">
        <f t="shared" si="226"/>
        <v>2801095.6032000002</v>
      </c>
      <c r="AS58" s="296">
        <f t="shared" si="226"/>
        <v>2943191.1168000004</v>
      </c>
      <c r="AT58" s="296">
        <f t="shared" si="226"/>
        <v>3092844.9024</v>
      </c>
      <c r="AU58" s="296">
        <f t="shared" si="226"/>
        <v>3249301.1328000003</v>
      </c>
      <c r="AV58" s="296">
        <f t="shared" si="226"/>
        <v>3414071.4624000001</v>
      </c>
      <c r="AW58" s="296">
        <f t="shared" si="226"/>
        <v>3587155.8912000004</v>
      </c>
      <c r="AX58" s="296">
        <f t="shared" si="226"/>
        <v>3768554.4192000004</v>
      </c>
      <c r="AY58" s="296">
        <f t="shared" si="226"/>
        <v>3959022.8736000005</v>
      </c>
      <c r="AZ58" s="296">
        <f t="shared" si="226"/>
        <v>4159317.0816000002</v>
      </c>
      <c r="BA58" s="296">
        <f t="shared" si="226"/>
        <v>4369437.0432000002</v>
      </c>
      <c r="BB58" s="296">
        <f t="shared" si="226"/>
        <v>4590138.5856000008</v>
      </c>
      <c r="BC58" s="296">
        <f t="shared" si="226"/>
        <v>5207135.4455040013</v>
      </c>
      <c r="BD58" s="296">
        <f t="shared" ref="BD58:BN59" si="227">$E58*(1+HLOOKUP(BD$6,$G$1:$L$5,$L$3,0))*BD$57</f>
        <v>5469981.9125760011</v>
      </c>
      <c r="BE58" s="296">
        <f t="shared" si="227"/>
        <v>5745889.0736640012</v>
      </c>
      <c r="BF58" s="296">
        <f t="shared" si="227"/>
        <v>6035673.2221440012</v>
      </c>
      <c r="BG58" s="296">
        <f t="shared" si="227"/>
        <v>6340150.6513920017</v>
      </c>
      <c r="BH58" s="296">
        <f t="shared" si="227"/>
        <v>6660137.6547840014</v>
      </c>
      <c r="BI58" s="296">
        <f t="shared" si="227"/>
        <v>6995634.2323200013</v>
      </c>
      <c r="BJ58" s="296">
        <f t="shared" si="227"/>
        <v>7347456.6773760021</v>
      </c>
      <c r="BK58" s="296">
        <f t="shared" si="227"/>
        <v>7717237.576704002</v>
      </c>
      <c r="BL58" s="296">
        <f t="shared" si="227"/>
        <v>8105793.2236800017</v>
      </c>
      <c r="BM58" s="296">
        <f t="shared" si="227"/>
        <v>8513939.9116800018</v>
      </c>
      <c r="BN58" s="297">
        <f t="shared" si="227"/>
        <v>8941677.6407040022</v>
      </c>
      <c r="BO58" s="60" t="s">
        <v>101</v>
      </c>
    </row>
    <row r="59" spans="1:67">
      <c r="A59" s="60"/>
      <c r="B59" s="112" t="s">
        <v>346</v>
      </c>
      <c r="C59" s="109"/>
      <c r="D59" s="284"/>
      <c r="E59" s="367">
        <f>E58*(1-C56)</f>
        <v>504</v>
      </c>
      <c r="F59" s="61"/>
      <c r="G59" s="296">
        <f t="shared" ref="G59" si="228">$E59*(1+HLOOKUP(G$6,$G$1:$L$5,$L$3,0))*G$57</f>
        <v>1512</v>
      </c>
      <c r="H59" s="296">
        <f t="shared" si="224"/>
        <v>3024</v>
      </c>
      <c r="I59" s="296">
        <f t="shared" si="224"/>
        <v>4536</v>
      </c>
      <c r="J59" s="296">
        <f t="shared" si="224"/>
        <v>7056</v>
      </c>
      <c r="K59" s="296">
        <f t="shared" si="224"/>
        <v>9576</v>
      </c>
      <c r="L59" s="296">
        <f t="shared" si="224"/>
        <v>12600</v>
      </c>
      <c r="M59" s="296">
        <f t="shared" si="224"/>
        <v>16632</v>
      </c>
      <c r="N59" s="296">
        <f t="shared" si="224"/>
        <v>21168</v>
      </c>
      <c r="O59" s="296">
        <f t="shared" si="224"/>
        <v>26712</v>
      </c>
      <c r="P59" s="296">
        <f t="shared" si="224"/>
        <v>33264</v>
      </c>
      <c r="Q59" s="296">
        <f t="shared" si="224"/>
        <v>40824</v>
      </c>
      <c r="R59" s="296">
        <f t="shared" si="224"/>
        <v>50400</v>
      </c>
      <c r="S59" s="296">
        <f t="shared" si="224"/>
        <v>64229.760000000009</v>
      </c>
      <c r="T59" s="296">
        <f t="shared" si="224"/>
        <v>75116.160000000003</v>
      </c>
      <c r="U59" s="296">
        <f t="shared" si="224"/>
        <v>87635.520000000004</v>
      </c>
      <c r="V59" s="296">
        <f t="shared" si="224"/>
        <v>102332.16</v>
      </c>
      <c r="W59" s="296">
        <f t="shared" si="224"/>
        <v>119206.08000000002</v>
      </c>
      <c r="X59" s="296">
        <f t="shared" si="225"/>
        <v>138801.60000000001</v>
      </c>
      <c r="Y59" s="296">
        <f t="shared" si="225"/>
        <v>160574.40000000002</v>
      </c>
      <c r="Z59" s="296">
        <f t="shared" si="225"/>
        <v>186157.44000000003</v>
      </c>
      <c r="AA59" s="296">
        <f t="shared" si="225"/>
        <v>215550.72000000003</v>
      </c>
      <c r="AB59" s="296">
        <f t="shared" si="225"/>
        <v>249298.56000000003</v>
      </c>
      <c r="AC59" s="296">
        <f t="shared" si="225"/>
        <v>288489.60000000003</v>
      </c>
      <c r="AD59" s="296">
        <f t="shared" si="225"/>
        <v>333123.84000000003</v>
      </c>
      <c r="AE59" s="296">
        <f t="shared" si="225"/>
        <v>415620.97920000006</v>
      </c>
      <c r="AF59" s="296">
        <f t="shared" si="225"/>
        <v>479110.46400000009</v>
      </c>
      <c r="AG59" s="296">
        <f t="shared" si="225"/>
        <v>553181.52960000013</v>
      </c>
      <c r="AH59" s="296">
        <f t="shared" si="225"/>
        <v>637246.31040000007</v>
      </c>
      <c r="AI59" s="296">
        <f t="shared" si="225"/>
        <v>734832.00000000012</v>
      </c>
      <c r="AJ59" s="296">
        <f t="shared" si="225"/>
        <v>846526.46400000015</v>
      </c>
      <c r="AK59" s="296">
        <f t="shared" si="225"/>
        <v>975269.03040000016</v>
      </c>
      <c r="AL59" s="296">
        <f t="shared" si="225"/>
        <v>1123411.1616000002</v>
      </c>
      <c r="AM59" s="296">
        <f t="shared" si="225"/>
        <v>1293304.3200000003</v>
      </c>
      <c r="AN59" s="296">
        <f t="shared" si="226"/>
        <v>1489063.5648000003</v>
      </c>
      <c r="AO59" s="296">
        <f t="shared" si="226"/>
        <v>1714216.0896000003</v>
      </c>
      <c r="AP59" s="296">
        <f t="shared" si="226"/>
        <v>1972876.9536000004</v>
      </c>
      <c r="AQ59" s="296">
        <f t="shared" si="226"/>
        <v>2239274.1288960003</v>
      </c>
      <c r="AR59" s="296">
        <f t="shared" si="226"/>
        <v>2352920.3066880004</v>
      </c>
      <c r="AS59" s="296">
        <f t="shared" si="226"/>
        <v>2472280.5381120006</v>
      </c>
      <c r="AT59" s="296">
        <f t="shared" si="226"/>
        <v>2597989.7180160005</v>
      </c>
      <c r="AU59" s="296">
        <f t="shared" si="226"/>
        <v>2729412.9515520004</v>
      </c>
      <c r="AV59" s="296">
        <f t="shared" si="226"/>
        <v>2867820.0284160008</v>
      </c>
      <c r="AW59" s="296">
        <f t="shared" si="226"/>
        <v>3013210.9486080008</v>
      </c>
      <c r="AX59" s="296">
        <f t="shared" si="226"/>
        <v>3165585.7121280008</v>
      </c>
      <c r="AY59" s="296">
        <f t="shared" si="226"/>
        <v>3325579.2138240007</v>
      </c>
      <c r="AZ59" s="296">
        <f t="shared" si="226"/>
        <v>3493826.3485440006</v>
      </c>
      <c r="BA59" s="296">
        <f t="shared" si="226"/>
        <v>3670327.1162880007</v>
      </c>
      <c r="BB59" s="296">
        <f t="shared" si="226"/>
        <v>3855716.4119040007</v>
      </c>
      <c r="BC59" s="296">
        <f t="shared" si="226"/>
        <v>4373993.7742233612</v>
      </c>
      <c r="BD59" s="296">
        <f t="shared" si="227"/>
        <v>4594784.8065638412</v>
      </c>
      <c r="BE59" s="296">
        <f t="shared" si="227"/>
        <v>4826546.8218777608</v>
      </c>
      <c r="BF59" s="296">
        <f t="shared" si="227"/>
        <v>5069965.5066009611</v>
      </c>
      <c r="BG59" s="296">
        <f t="shared" si="227"/>
        <v>5325726.5471692812</v>
      </c>
      <c r="BH59" s="296">
        <f t="shared" si="227"/>
        <v>5594515.6300185611</v>
      </c>
      <c r="BI59" s="296">
        <f t="shared" si="227"/>
        <v>5876332.755148801</v>
      </c>
      <c r="BJ59" s="296">
        <f t="shared" si="227"/>
        <v>6171863.6089958418</v>
      </c>
      <c r="BK59" s="296">
        <f t="shared" si="227"/>
        <v>6482479.5644313619</v>
      </c>
      <c r="BL59" s="296">
        <f t="shared" si="227"/>
        <v>6808866.3078912022</v>
      </c>
      <c r="BM59" s="296">
        <f t="shared" si="227"/>
        <v>7151709.5258112019</v>
      </c>
      <c r="BN59" s="297">
        <f t="shared" si="227"/>
        <v>7511009.218191362</v>
      </c>
      <c r="BO59" s="60" t="s">
        <v>101</v>
      </c>
    </row>
    <row r="60" spans="1:67">
      <c r="A60" s="60"/>
      <c r="B60" s="364" t="s">
        <v>327</v>
      </c>
      <c r="C60" s="109"/>
      <c r="D60" s="284"/>
      <c r="E60" s="284"/>
      <c r="F60" s="338"/>
      <c r="G60" s="296">
        <f>G58-G59</f>
        <v>288</v>
      </c>
      <c r="H60" s="296">
        <f t="shared" ref="H60" si="229">H58-H59</f>
        <v>576</v>
      </c>
      <c r="I60" s="296">
        <f t="shared" ref="I60" si="230">I58-I59</f>
        <v>864</v>
      </c>
      <c r="J60" s="296">
        <f t="shared" ref="J60" si="231">J58-J59</f>
        <v>1344</v>
      </c>
      <c r="K60" s="296">
        <f t="shared" ref="K60" si="232">K58-K59</f>
        <v>1824</v>
      </c>
      <c r="L60" s="296">
        <f t="shared" ref="L60" si="233">L58-L59</f>
        <v>2400</v>
      </c>
      <c r="M60" s="296">
        <f t="shared" ref="M60" si="234">M58-M59</f>
        <v>3168</v>
      </c>
      <c r="N60" s="296">
        <f t="shared" ref="N60" si="235">N58-N59</f>
        <v>4032</v>
      </c>
      <c r="O60" s="296">
        <f t="shared" ref="O60" si="236">O58-O59</f>
        <v>5088</v>
      </c>
      <c r="P60" s="296">
        <f t="shared" ref="P60" si="237">P58-P59</f>
        <v>6336</v>
      </c>
      <c r="Q60" s="296">
        <f t="shared" ref="Q60" si="238">Q58-Q59</f>
        <v>7776</v>
      </c>
      <c r="R60" s="296">
        <f t="shared" ref="R60" si="239">R58-R59</f>
        <v>9600</v>
      </c>
      <c r="S60" s="296">
        <f t="shared" ref="S60" si="240">S58-S59</f>
        <v>12234.239999999991</v>
      </c>
      <c r="T60" s="296">
        <f t="shared" ref="T60" si="241">T58-T59</f>
        <v>14307.839999999997</v>
      </c>
      <c r="U60" s="296">
        <f t="shared" ref="U60" si="242">U58-U59</f>
        <v>16692.479999999996</v>
      </c>
      <c r="V60" s="296">
        <f t="shared" ref="V60" si="243">V58-V59</f>
        <v>19491.839999999997</v>
      </c>
      <c r="W60" s="296">
        <f t="shared" ref="W60" si="244">W58-W59</f>
        <v>22705.919999999984</v>
      </c>
      <c r="X60" s="296">
        <f t="shared" ref="X60" si="245">X58-X59</f>
        <v>26438.399999999994</v>
      </c>
      <c r="Y60" s="296">
        <f t="shared" ref="Y60" si="246">Y58-Y59</f>
        <v>30585.599999999977</v>
      </c>
      <c r="Z60" s="296">
        <f t="shared" ref="Z60" si="247">Z58-Z59</f>
        <v>35458.559999999969</v>
      </c>
      <c r="AA60" s="296">
        <f t="shared" ref="AA60" si="248">AA58-AA59</f>
        <v>41057.27999999997</v>
      </c>
      <c r="AB60" s="296">
        <f t="shared" ref="AB60" si="249">AB58-AB59</f>
        <v>47485.439999999973</v>
      </c>
      <c r="AC60" s="296">
        <f t="shared" ref="AC60" si="250">AC58-AC59</f>
        <v>54950.399999999965</v>
      </c>
      <c r="AD60" s="296">
        <f t="shared" ref="AD60" si="251">AD58-AD59</f>
        <v>63452.159999999974</v>
      </c>
      <c r="AE60" s="296">
        <f t="shared" ref="AE60" si="252">AE58-AE59</f>
        <v>79165.900799999945</v>
      </c>
      <c r="AF60" s="296">
        <f t="shared" ref="AF60" si="253">AF58-AF59</f>
        <v>91259.135999999882</v>
      </c>
      <c r="AG60" s="296">
        <f t="shared" ref="AG60" si="254">AG58-AG59</f>
        <v>105367.91039999994</v>
      </c>
      <c r="AH60" s="296">
        <f t="shared" ref="AH60" si="255">AH58-AH59</f>
        <v>121380.24959999998</v>
      </c>
      <c r="AI60" s="296">
        <f t="shared" ref="AI60" si="256">AI58-AI59</f>
        <v>139967.99999999988</v>
      </c>
      <c r="AJ60" s="296">
        <f t="shared" ref="AJ60" si="257">AJ58-AJ59</f>
        <v>161243.13599999994</v>
      </c>
      <c r="AK60" s="296">
        <f t="shared" ref="AK60" si="258">AK58-AK59</f>
        <v>185765.52959999989</v>
      </c>
      <c r="AL60" s="296">
        <f t="shared" ref="AL60" si="259">AL58-AL59</f>
        <v>213983.07839999977</v>
      </c>
      <c r="AM60" s="296">
        <f t="shared" ref="AM60" si="260">AM58-AM59</f>
        <v>246343.6799999997</v>
      </c>
      <c r="AN60" s="296">
        <f t="shared" ref="AN60" si="261">AN58-AN59</f>
        <v>283631.15519999969</v>
      </c>
      <c r="AO60" s="296">
        <f t="shared" ref="AO60" si="262">AO58-AO59</f>
        <v>326517.35039999988</v>
      </c>
      <c r="AP60" s="296">
        <f t="shared" ref="AP60" si="263">AP58-AP59</f>
        <v>375786.08639999968</v>
      </c>
      <c r="AQ60" s="296">
        <f t="shared" ref="AQ60" si="264">AQ58-AQ59</f>
        <v>426528.40550399991</v>
      </c>
      <c r="AR60" s="296">
        <f t="shared" ref="AR60" si="265">AR58-AR59</f>
        <v>448175.2965119998</v>
      </c>
      <c r="AS60" s="296">
        <f t="shared" ref="AS60" si="266">AS58-AS59</f>
        <v>470910.57868799986</v>
      </c>
      <c r="AT60" s="296">
        <f t="shared" ref="AT60" si="267">AT58-AT59</f>
        <v>494855.18438399956</v>
      </c>
      <c r="AU60" s="296">
        <f t="shared" ref="AU60" si="268">AU58-AU59</f>
        <v>519888.18124799989</v>
      </c>
      <c r="AV60" s="296">
        <f t="shared" ref="AV60" si="269">AV58-AV59</f>
        <v>546251.4339839993</v>
      </c>
      <c r="AW60" s="296">
        <f t="shared" ref="AW60" si="270">AW58-AW59</f>
        <v>573944.94259199966</v>
      </c>
      <c r="AX60" s="296">
        <f t="shared" ref="AX60" si="271">AX58-AX59</f>
        <v>602968.70707199955</v>
      </c>
      <c r="AY60" s="296">
        <f t="shared" ref="AY60" si="272">AY58-AY59</f>
        <v>633443.65977599984</v>
      </c>
      <c r="AZ60" s="296">
        <f t="shared" ref="AZ60" si="273">AZ58-AZ59</f>
        <v>665490.7330559995</v>
      </c>
      <c r="BA60" s="296">
        <f t="shared" ref="BA60" si="274">BA58-BA59</f>
        <v>699109.92691199947</v>
      </c>
      <c r="BB60" s="296">
        <f t="shared" ref="BB60" si="275">BB58-BB59</f>
        <v>734422.17369600013</v>
      </c>
      <c r="BC60" s="296">
        <f t="shared" ref="BC60" si="276">BC58-BC59</f>
        <v>833141.67128064018</v>
      </c>
      <c r="BD60" s="296">
        <f t="shared" ref="BD60" si="277">BD58-BD59</f>
        <v>875197.10601215996</v>
      </c>
      <c r="BE60" s="296">
        <f t="shared" ref="BE60" si="278">BE58-BE59</f>
        <v>919342.25178624038</v>
      </c>
      <c r="BF60" s="296">
        <f t="shared" ref="BF60" si="279">BF58-BF59</f>
        <v>965707.71554304007</v>
      </c>
      <c r="BG60" s="296">
        <f t="shared" ref="BG60" si="280">BG58-BG59</f>
        <v>1014424.1042227205</v>
      </c>
      <c r="BH60" s="296">
        <f t="shared" ref="BH60" si="281">BH58-BH59</f>
        <v>1065622.0247654403</v>
      </c>
      <c r="BI60" s="296">
        <f t="shared" ref="BI60" si="282">BI58-BI59</f>
        <v>1119301.4771712003</v>
      </c>
      <c r="BJ60" s="296">
        <f t="shared" ref="BJ60" si="283">BJ58-BJ59</f>
        <v>1175593.0683801603</v>
      </c>
      <c r="BK60" s="296">
        <f t="shared" ref="BK60" si="284">BK58-BK59</f>
        <v>1234758.0122726401</v>
      </c>
      <c r="BL60" s="296">
        <f t="shared" ref="BL60" si="285">BL58-BL59</f>
        <v>1296926.9157887995</v>
      </c>
      <c r="BM60" s="296">
        <f t="shared" ref="BM60" si="286">BM58-BM59</f>
        <v>1362230.3858687999</v>
      </c>
      <c r="BN60" s="297">
        <f t="shared" ref="BN60" si="287">BN58-BN59</f>
        <v>1430668.4225126402</v>
      </c>
      <c r="BO60" s="60" t="s">
        <v>101</v>
      </c>
    </row>
    <row r="61" spans="1:67" s="58" customFormat="1">
      <c r="B61" s="364" t="s">
        <v>308</v>
      </c>
      <c r="C61" s="109"/>
      <c r="D61" s="284"/>
      <c r="E61" s="284"/>
      <c r="F61" s="61"/>
      <c r="G61" s="296">
        <f>G58*HLOOKUP(G$6,$G$1:$L$5,$L$5,0)</f>
        <v>0</v>
      </c>
      <c r="H61" s="296">
        <f t="shared" ref="H61:BN61" si="288">H58*HLOOKUP(H$6,$G$1:$L$5,$L$5,0)</f>
        <v>0</v>
      </c>
      <c r="I61" s="296">
        <f t="shared" si="288"/>
        <v>0</v>
      </c>
      <c r="J61" s="296">
        <f t="shared" si="288"/>
        <v>0</v>
      </c>
      <c r="K61" s="296">
        <f t="shared" si="288"/>
        <v>0</v>
      </c>
      <c r="L61" s="296">
        <f t="shared" si="288"/>
        <v>0</v>
      </c>
      <c r="M61" s="296">
        <f t="shared" si="288"/>
        <v>0</v>
      </c>
      <c r="N61" s="296">
        <f t="shared" si="288"/>
        <v>0</v>
      </c>
      <c r="O61" s="296">
        <f t="shared" si="288"/>
        <v>0</v>
      </c>
      <c r="P61" s="296">
        <f t="shared" si="288"/>
        <v>0</v>
      </c>
      <c r="Q61" s="296">
        <f t="shared" si="288"/>
        <v>0</v>
      </c>
      <c r="R61" s="296">
        <f t="shared" si="288"/>
        <v>0</v>
      </c>
      <c r="S61" s="296">
        <f t="shared" si="288"/>
        <v>0</v>
      </c>
      <c r="T61" s="296">
        <f t="shared" si="288"/>
        <v>0</v>
      </c>
      <c r="U61" s="296">
        <f t="shared" si="288"/>
        <v>0</v>
      </c>
      <c r="V61" s="296">
        <f t="shared" si="288"/>
        <v>0</v>
      </c>
      <c r="W61" s="296">
        <f t="shared" si="288"/>
        <v>0</v>
      </c>
      <c r="X61" s="296">
        <f t="shared" si="288"/>
        <v>0</v>
      </c>
      <c r="Y61" s="296">
        <f t="shared" si="288"/>
        <v>0</v>
      </c>
      <c r="Z61" s="296">
        <f t="shared" si="288"/>
        <v>0</v>
      </c>
      <c r="AA61" s="296">
        <f t="shared" si="288"/>
        <v>0</v>
      </c>
      <c r="AB61" s="296">
        <f t="shared" si="288"/>
        <v>0</v>
      </c>
      <c r="AC61" s="296">
        <f t="shared" si="288"/>
        <v>0</v>
      </c>
      <c r="AD61" s="296">
        <f t="shared" si="288"/>
        <v>0</v>
      </c>
      <c r="AE61" s="296">
        <f t="shared" si="288"/>
        <v>0</v>
      </c>
      <c r="AF61" s="296">
        <f t="shared" si="288"/>
        <v>0</v>
      </c>
      <c r="AG61" s="296">
        <f t="shared" si="288"/>
        <v>0</v>
      </c>
      <c r="AH61" s="296">
        <f t="shared" si="288"/>
        <v>0</v>
      </c>
      <c r="AI61" s="296">
        <f t="shared" si="288"/>
        <v>0</v>
      </c>
      <c r="AJ61" s="296">
        <f t="shared" si="288"/>
        <v>0</v>
      </c>
      <c r="AK61" s="296">
        <f t="shared" si="288"/>
        <v>0</v>
      </c>
      <c r="AL61" s="296">
        <f t="shared" si="288"/>
        <v>0</v>
      </c>
      <c r="AM61" s="296">
        <f t="shared" si="288"/>
        <v>0</v>
      </c>
      <c r="AN61" s="296">
        <f t="shared" si="288"/>
        <v>0</v>
      </c>
      <c r="AO61" s="296">
        <f t="shared" si="288"/>
        <v>0</v>
      </c>
      <c r="AP61" s="296">
        <f t="shared" si="288"/>
        <v>0</v>
      </c>
      <c r="AQ61" s="296">
        <f t="shared" si="288"/>
        <v>0</v>
      </c>
      <c r="AR61" s="296">
        <f t="shared" si="288"/>
        <v>0</v>
      </c>
      <c r="AS61" s="296">
        <f t="shared" si="288"/>
        <v>0</v>
      </c>
      <c r="AT61" s="296">
        <f t="shared" si="288"/>
        <v>0</v>
      </c>
      <c r="AU61" s="296">
        <f t="shared" si="288"/>
        <v>0</v>
      </c>
      <c r="AV61" s="296">
        <f t="shared" si="288"/>
        <v>0</v>
      </c>
      <c r="AW61" s="296">
        <f t="shared" si="288"/>
        <v>0</v>
      </c>
      <c r="AX61" s="296">
        <f t="shared" si="288"/>
        <v>0</v>
      </c>
      <c r="AY61" s="296">
        <f t="shared" si="288"/>
        <v>0</v>
      </c>
      <c r="AZ61" s="296">
        <f t="shared" si="288"/>
        <v>0</v>
      </c>
      <c r="BA61" s="296">
        <f t="shared" si="288"/>
        <v>0</v>
      </c>
      <c r="BB61" s="296">
        <f t="shared" si="288"/>
        <v>0</v>
      </c>
      <c r="BC61" s="296">
        <f t="shared" si="288"/>
        <v>0</v>
      </c>
      <c r="BD61" s="296">
        <f t="shared" si="288"/>
        <v>0</v>
      </c>
      <c r="BE61" s="296">
        <f t="shared" si="288"/>
        <v>0</v>
      </c>
      <c r="BF61" s="296">
        <f t="shared" si="288"/>
        <v>0</v>
      </c>
      <c r="BG61" s="296">
        <f t="shared" si="288"/>
        <v>0</v>
      </c>
      <c r="BH61" s="296">
        <f t="shared" si="288"/>
        <v>0</v>
      </c>
      <c r="BI61" s="296">
        <f t="shared" si="288"/>
        <v>0</v>
      </c>
      <c r="BJ61" s="296">
        <f t="shared" si="288"/>
        <v>0</v>
      </c>
      <c r="BK61" s="296">
        <f t="shared" si="288"/>
        <v>0</v>
      </c>
      <c r="BL61" s="296">
        <f t="shared" si="288"/>
        <v>0</v>
      </c>
      <c r="BM61" s="296">
        <f t="shared" si="288"/>
        <v>0</v>
      </c>
      <c r="BN61" s="297">
        <f t="shared" si="288"/>
        <v>0</v>
      </c>
      <c r="BO61" s="60" t="s">
        <v>101</v>
      </c>
    </row>
    <row r="62" spans="1:67">
      <c r="A62" s="58"/>
      <c r="B62" s="285"/>
      <c r="C62" s="108"/>
      <c r="D62" s="392"/>
      <c r="E62" s="361"/>
      <c r="F62" s="44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7"/>
      <c r="BO62" s="60" t="s">
        <v>101</v>
      </c>
    </row>
    <row r="63" spans="1:67" s="58" customFormat="1">
      <c r="A63" s="60">
        <v>6</v>
      </c>
      <c r="B63" s="114" t="s">
        <v>330</v>
      </c>
      <c r="C63" s="109">
        <v>0.16</v>
      </c>
      <c r="D63" s="108">
        <v>0.04</v>
      </c>
      <c r="E63" s="284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283"/>
      <c r="BO63" s="60" t="s">
        <v>101</v>
      </c>
    </row>
    <row r="64" spans="1:67" s="58" customFormat="1">
      <c r="A64" s="56"/>
      <c r="B64" s="112" t="s">
        <v>322</v>
      </c>
      <c r="C64" s="284"/>
      <c r="D64" s="374"/>
      <c r="E64" s="361"/>
      <c r="F64" s="44"/>
      <c r="G64" s="296">
        <f t="shared" ref="G64:BN64" si="289">ROUND(G$25*$D63,0)</f>
        <v>1</v>
      </c>
      <c r="H64" s="296">
        <f t="shared" si="289"/>
        <v>3</v>
      </c>
      <c r="I64" s="296">
        <f t="shared" si="289"/>
        <v>5</v>
      </c>
      <c r="J64" s="296">
        <f t="shared" si="289"/>
        <v>7</v>
      </c>
      <c r="K64" s="296">
        <f t="shared" si="289"/>
        <v>9</v>
      </c>
      <c r="L64" s="296">
        <f t="shared" si="289"/>
        <v>13</v>
      </c>
      <c r="M64" s="296">
        <f t="shared" si="289"/>
        <v>16</v>
      </c>
      <c r="N64" s="296">
        <f t="shared" si="289"/>
        <v>21</v>
      </c>
      <c r="O64" s="296">
        <f t="shared" si="289"/>
        <v>26</v>
      </c>
      <c r="P64" s="296">
        <f t="shared" si="289"/>
        <v>33</v>
      </c>
      <c r="Q64" s="296">
        <f t="shared" si="289"/>
        <v>41</v>
      </c>
      <c r="R64" s="296">
        <f t="shared" si="289"/>
        <v>50</v>
      </c>
      <c r="S64" s="296">
        <f t="shared" si="289"/>
        <v>59</v>
      </c>
      <c r="T64" s="296">
        <f t="shared" si="289"/>
        <v>69</v>
      </c>
      <c r="U64" s="296">
        <f t="shared" si="289"/>
        <v>81</v>
      </c>
      <c r="V64" s="296">
        <f t="shared" si="289"/>
        <v>94</v>
      </c>
      <c r="W64" s="296">
        <f t="shared" si="289"/>
        <v>110</v>
      </c>
      <c r="X64" s="296">
        <f t="shared" si="289"/>
        <v>127</v>
      </c>
      <c r="Y64" s="296">
        <f t="shared" si="289"/>
        <v>148</v>
      </c>
      <c r="Z64" s="296">
        <f t="shared" si="289"/>
        <v>171</v>
      </c>
      <c r="AA64" s="296">
        <f t="shared" si="289"/>
        <v>198</v>
      </c>
      <c r="AB64" s="296">
        <f t="shared" si="289"/>
        <v>229</v>
      </c>
      <c r="AC64" s="296">
        <f t="shared" si="289"/>
        <v>265</v>
      </c>
      <c r="AD64" s="296">
        <f t="shared" si="289"/>
        <v>306</v>
      </c>
      <c r="AE64" s="296">
        <f t="shared" si="289"/>
        <v>353</v>
      </c>
      <c r="AF64" s="296">
        <f t="shared" si="289"/>
        <v>408</v>
      </c>
      <c r="AG64" s="296">
        <f t="shared" si="289"/>
        <v>470</v>
      </c>
      <c r="AH64" s="296">
        <f t="shared" si="289"/>
        <v>542</v>
      </c>
      <c r="AI64" s="296">
        <f t="shared" si="289"/>
        <v>625</v>
      </c>
      <c r="AJ64" s="296">
        <f t="shared" si="289"/>
        <v>720</v>
      </c>
      <c r="AK64" s="296">
        <f t="shared" si="289"/>
        <v>830</v>
      </c>
      <c r="AL64" s="296">
        <f t="shared" si="289"/>
        <v>955</v>
      </c>
      <c r="AM64" s="296">
        <f t="shared" si="289"/>
        <v>1100</v>
      </c>
      <c r="AN64" s="296">
        <f t="shared" si="289"/>
        <v>1267</v>
      </c>
      <c r="AO64" s="296">
        <f t="shared" si="289"/>
        <v>1458</v>
      </c>
      <c r="AP64" s="296">
        <f t="shared" si="289"/>
        <v>1678</v>
      </c>
      <c r="AQ64" s="296">
        <f t="shared" si="289"/>
        <v>1763</v>
      </c>
      <c r="AR64" s="296">
        <f t="shared" si="289"/>
        <v>1853</v>
      </c>
      <c r="AS64" s="296">
        <f t="shared" si="289"/>
        <v>1947</v>
      </c>
      <c r="AT64" s="296">
        <f t="shared" si="289"/>
        <v>2046</v>
      </c>
      <c r="AU64" s="296">
        <f t="shared" si="289"/>
        <v>2150</v>
      </c>
      <c r="AV64" s="296">
        <f t="shared" si="289"/>
        <v>2259</v>
      </c>
      <c r="AW64" s="296">
        <f t="shared" si="289"/>
        <v>2373</v>
      </c>
      <c r="AX64" s="296">
        <f t="shared" si="289"/>
        <v>2493</v>
      </c>
      <c r="AY64" s="296">
        <f t="shared" si="289"/>
        <v>2619</v>
      </c>
      <c r="AZ64" s="296">
        <f t="shared" si="289"/>
        <v>2751</v>
      </c>
      <c r="BA64" s="296">
        <f t="shared" si="289"/>
        <v>2890</v>
      </c>
      <c r="BB64" s="296">
        <f t="shared" si="289"/>
        <v>3036</v>
      </c>
      <c r="BC64" s="296">
        <f t="shared" si="289"/>
        <v>3190</v>
      </c>
      <c r="BD64" s="296">
        <f t="shared" si="289"/>
        <v>3351</v>
      </c>
      <c r="BE64" s="296">
        <f t="shared" si="289"/>
        <v>3520</v>
      </c>
      <c r="BF64" s="296">
        <f t="shared" si="289"/>
        <v>3697</v>
      </c>
      <c r="BG64" s="296">
        <f t="shared" si="289"/>
        <v>3884</v>
      </c>
      <c r="BH64" s="296">
        <f t="shared" si="289"/>
        <v>4079</v>
      </c>
      <c r="BI64" s="296">
        <f t="shared" si="289"/>
        <v>4285</v>
      </c>
      <c r="BJ64" s="296">
        <f t="shared" si="289"/>
        <v>4501</v>
      </c>
      <c r="BK64" s="296">
        <f t="shared" si="289"/>
        <v>4727</v>
      </c>
      <c r="BL64" s="296">
        <f t="shared" si="289"/>
        <v>4965</v>
      </c>
      <c r="BM64" s="296">
        <f t="shared" si="289"/>
        <v>5215</v>
      </c>
      <c r="BN64" s="297">
        <f t="shared" si="289"/>
        <v>5477</v>
      </c>
      <c r="BO64" s="60" t="s">
        <v>101</v>
      </c>
    </row>
    <row r="65" spans="1:67">
      <c r="A65" s="60"/>
      <c r="B65" s="112" t="s">
        <v>323</v>
      </c>
      <c r="C65" s="109"/>
      <c r="D65" s="284"/>
      <c r="E65" s="367">
        <v>3000</v>
      </c>
      <c r="F65" s="61"/>
      <c r="G65" s="296">
        <f>$E65*(1+HLOOKUP(G$6,$G$1:$L$5,$L$3,0))*G$64</f>
        <v>3000</v>
      </c>
      <c r="H65" s="296">
        <f t="shared" ref="H65:W66" si="290">$E65*(1+HLOOKUP(H$6,$G$1:$L$5,$L$3,0))*H$64</f>
        <v>9000</v>
      </c>
      <c r="I65" s="296">
        <f t="shared" si="290"/>
        <v>15000</v>
      </c>
      <c r="J65" s="296">
        <f t="shared" si="290"/>
        <v>21000</v>
      </c>
      <c r="K65" s="296">
        <f t="shared" si="290"/>
        <v>27000</v>
      </c>
      <c r="L65" s="296">
        <f t="shared" si="290"/>
        <v>39000</v>
      </c>
      <c r="M65" s="296">
        <f t="shared" si="290"/>
        <v>48000</v>
      </c>
      <c r="N65" s="296">
        <f t="shared" si="290"/>
        <v>63000</v>
      </c>
      <c r="O65" s="296">
        <f t="shared" si="290"/>
        <v>78000</v>
      </c>
      <c r="P65" s="296">
        <f t="shared" si="290"/>
        <v>99000</v>
      </c>
      <c r="Q65" s="296">
        <f t="shared" si="290"/>
        <v>123000</v>
      </c>
      <c r="R65" s="296">
        <f t="shared" si="290"/>
        <v>150000</v>
      </c>
      <c r="S65" s="296">
        <f t="shared" si="290"/>
        <v>191160</v>
      </c>
      <c r="T65" s="296">
        <f t="shared" si="290"/>
        <v>223560</v>
      </c>
      <c r="U65" s="296">
        <f t="shared" si="290"/>
        <v>262440</v>
      </c>
      <c r="V65" s="296">
        <f t="shared" si="290"/>
        <v>304560</v>
      </c>
      <c r="W65" s="296">
        <f t="shared" si="290"/>
        <v>356400</v>
      </c>
      <c r="X65" s="296">
        <f t="shared" ref="X65:AM66" si="291">$E65*(1+HLOOKUP(X$6,$G$1:$L$5,$L$3,0))*X$64</f>
        <v>411480</v>
      </c>
      <c r="Y65" s="296">
        <f t="shared" si="291"/>
        <v>479520</v>
      </c>
      <c r="Z65" s="296">
        <f t="shared" si="291"/>
        <v>554040</v>
      </c>
      <c r="AA65" s="296">
        <f t="shared" si="291"/>
        <v>641520</v>
      </c>
      <c r="AB65" s="296">
        <f t="shared" si="291"/>
        <v>741960</v>
      </c>
      <c r="AC65" s="296">
        <f t="shared" si="291"/>
        <v>858600</v>
      </c>
      <c r="AD65" s="296">
        <f t="shared" si="291"/>
        <v>991440</v>
      </c>
      <c r="AE65" s="296">
        <f t="shared" si="291"/>
        <v>1235217.6000000001</v>
      </c>
      <c r="AF65" s="296">
        <f t="shared" si="291"/>
        <v>1427673.6</v>
      </c>
      <c r="AG65" s="296">
        <f t="shared" si="291"/>
        <v>1644624.0000000002</v>
      </c>
      <c r="AH65" s="296">
        <f t="shared" si="291"/>
        <v>1896566.4000000001</v>
      </c>
      <c r="AI65" s="296">
        <f t="shared" si="291"/>
        <v>2187000</v>
      </c>
      <c r="AJ65" s="296">
        <f t="shared" si="291"/>
        <v>2519424</v>
      </c>
      <c r="AK65" s="296">
        <f t="shared" si="291"/>
        <v>2904336</v>
      </c>
      <c r="AL65" s="296">
        <f t="shared" si="291"/>
        <v>3341736.0000000005</v>
      </c>
      <c r="AM65" s="296">
        <f t="shared" si="291"/>
        <v>3849120.0000000005</v>
      </c>
      <c r="AN65" s="296">
        <f t="shared" ref="AN65:BC66" si="292">$E65*(1+HLOOKUP(AN$6,$G$1:$L$5,$L$3,0))*AN$64</f>
        <v>4433486.4000000004</v>
      </c>
      <c r="AO65" s="296">
        <f t="shared" si="292"/>
        <v>5101833.6000000006</v>
      </c>
      <c r="AP65" s="296">
        <f t="shared" si="292"/>
        <v>5871657.6000000006</v>
      </c>
      <c r="AQ65" s="296">
        <f t="shared" si="292"/>
        <v>6662616.7680000011</v>
      </c>
      <c r="AR65" s="296">
        <f t="shared" si="292"/>
        <v>7002739.0080000004</v>
      </c>
      <c r="AS65" s="296">
        <f t="shared" si="292"/>
        <v>7357977.7920000004</v>
      </c>
      <c r="AT65" s="296">
        <f t="shared" si="292"/>
        <v>7732112.256000001</v>
      </c>
      <c r="AU65" s="296">
        <f t="shared" si="292"/>
        <v>8125142.4000000013</v>
      </c>
      <c r="AV65" s="296">
        <f t="shared" si="292"/>
        <v>8537068.2240000013</v>
      </c>
      <c r="AW65" s="296">
        <f t="shared" si="292"/>
        <v>8967889.7280000001</v>
      </c>
      <c r="AX65" s="296">
        <f t="shared" si="292"/>
        <v>9421386.0480000004</v>
      </c>
      <c r="AY65" s="296">
        <f t="shared" si="292"/>
        <v>9897557.1840000004</v>
      </c>
      <c r="AZ65" s="296">
        <f t="shared" si="292"/>
        <v>10396403.136000002</v>
      </c>
      <c r="BA65" s="296">
        <f t="shared" si="292"/>
        <v>10921703.040000001</v>
      </c>
      <c r="BB65" s="296">
        <f t="shared" si="292"/>
        <v>11473456.896000002</v>
      </c>
      <c r="BC65" s="296">
        <f t="shared" si="292"/>
        <v>13019879.347200003</v>
      </c>
      <c r="BD65" s="296">
        <f t="shared" ref="BD65:BN66" si="293">$E65*(1+HLOOKUP(BD$6,$G$1:$L$5,$L$3,0))*BD$64</f>
        <v>13676995.514880003</v>
      </c>
      <c r="BE65" s="296">
        <f t="shared" si="293"/>
        <v>14366763.417600002</v>
      </c>
      <c r="BF65" s="296">
        <f t="shared" si="293"/>
        <v>15089183.055360002</v>
      </c>
      <c r="BG65" s="296">
        <f t="shared" si="293"/>
        <v>15852417.361920003</v>
      </c>
      <c r="BH65" s="296">
        <f t="shared" si="293"/>
        <v>16648303.403520003</v>
      </c>
      <c r="BI65" s="296">
        <f t="shared" si="293"/>
        <v>17489085.580800004</v>
      </c>
      <c r="BJ65" s="296">
        <f t="shared" si="293"/>
        <v>18370682.426880002</v>
      </c>
      <c r="BK65" s="296">
        <f t="shared" si="293"/>
        <v>19293093.941760004</v>
      </c>
      <c r="BL65" s="296">
        <f t="shared" si="293"/>
        <v>20264483.059200004</v>
      </c>
      <c r="BM65" s="296">
        <f t="shared" si="293"/>
        <v>21284849.779200006</v>
      </c>
      <c r="BN65" s="297">
        <f t="shared" si="293"/>
        <v>22354194.101760004</v>
      </c>
      <c r="BO65" s="60" t="s">
        <v>101</v>
      </c>
    </row>
    <row r="66" spans="1:67">
      <c r="A66" s="60"/>
      <c r="B66" s="112" t="s">
        <v>346</v>
      </c>
      <c r="C66" s="109"/>
      <c r="D66" s="284"/>
      <c r="E66" s="367">
        <f>E65*(1-C63)</f>
        <v>2520</v>
      </c>
      <c r="F66" s="61"/>
      <c r="G66" s="296">
        <f t="shared" ref="G66" si="294">$E66*(1+HLOOKUP(G$6,$G$1:$L$5,$L$3,0))*G$64</f>
        <v>2520</v>
      </c>
      <c r="H66" s="296">
        <f t="shared" si="290"/>
        <v>7560</v>
      </c>
      <c r="I66" s="296">
        <f t="shared" si="290"/>
        <v>12600</v>
      </c>
      <c r="J66" s="296">
        <f t="shared" si="290"/>
        <v>17640</v>
      </c>
      <c r="K66" s="296">
        <f t="shared" si="290"/>
        <v>22680</v>
      </c>
      <c r="L66" s="296">
        <f t="shared" si="290"/>
        <v>32760</v>
      </c>
      <c r="M66" s="296">
        <f t="shared" si="290"/>
        <v>40320</v>
      </c>
      <c r="N66" s="296">
        <f t="shared" si="290"/>
        <v>52920</v>
      </c>
      <c r="O66" s="296">
        <f t="shared" si="290"/>
        <v>65520</v>
      </c>
      <c r="P66" s="296">
        <f t="shared" si="290"/>
        <v>83160</v>
      </c>
      <c r="Q66" s="296">
        <f t="shared" si="290"/>
        <v>103320</v>
      </c>
      <c r="R66" s="296">
        <f t="shared" si="290"/>
        <v>126000</v>
      </c>
      <c r="S66" s="296">
        <f t="shared" si="290"/>
        <v>160574.40000000002</v>
      </c>
      <c r="T66" s="296">
        <f t="shared" si="290"/>
        <v>187790.40000000002</v>
      </c>
      <c r="U66" s="296">
        <f t="shared" si="290"/>
        <v>220449.60000000003</v>
      </c>
      <c r="V66" s="296">
        <f t="shared" si="290"/>
        <v>255830.40000000002</v>
      </c>
      <c r="W66" s="296">
        <f t="shared" si="290"/>
        <v>299376.00000000006</v>
      </c>
      <c r="X66" s="296">
        <f t="shared" si="291"/>
        <v>345643.20000000007</v>
      </c>
      <c r="Y66" s="296">
        <f t="shared" si="291"/>
        <v>402796.80000000005</v>
      </c>
      <c r="Z66" s="296">
        <f t="shared" si="291"/>
        <v>465393.60000000003</v>
      </c>
      <c r="AA66" s="296">
        <f t="shared" si="291"/>
        <v>538876.80000000005</v>
      </c>
      <c r="AB66" s="296">
        <f t="shared" si="291"/>
        <v>623246.40000000014</v>
      </c>
      <c r="AC66" s="296">
        <f t="shared" si="291"/>
        <v>721224.00000000012</v>
      </c>
      <c r="AD66" s="296">
        <f t="shared" si="291"/>
        <v>832809.60000000009</v>
      </c>
      <c r="AE66" s="296">
        <f t="shared" si="291"/>
        <v>1037582.7840000001</v>
      </c>
      <c r="AF66" s="296">
        <f t="shared" si="291"/>
        <v>1199245.8240000003</v>
      </c>
      <c r="AG66" s="296">
        <f t="shared" si="291"/>
        <v>1381484.1600000001</v>
      </c>
      <c r="AH66" s="296">
        <f t="shared" si="291"/>
        <v>1593115.7760000003</v>
      </c>
      <c r="AI66" s="296">
        <f t="shared" si="291"/>
        <v>1837080.0000000002</v>
      </c>
      <c r="AJ66" s="296">
        <f t="shared" si="291"/>
        <v>2116316.1600000001</v>
      </c>
      <c r="AK66" s="296">
        <f t="shared" si="291"/>
        <v>2439642.2400000002</v>
      </c>
      <c r="AL66" s="296">
        <f t="shared" si="291"/>
        <v>2807058.24</v>
      </c>
      <c r="AM66" s="296">
        <f t="shared" si="291"/>
        <v>3233260.8000000003</v>
      </c>
      <c r="AN66" s="296">
        <f t="shared" si="292"/>
        <v>3724128.5760000004</v>
      </c>
      <c r="AO66" s="296">
        <f t="shared" si="292"/>
        <v>4285540.2240000004</v>
      </c>
      <c r="AP66" s="296">
        <f t="shared" si="292"/>
        <v>4932192.3840000005</v>
      </c>
      <c r="AQ66" s="296">
        <f t="shared" si="292"/>
        <v>5596598.0851200009</v>
      </c>
      <c r="AR66" s="296">
        <f t="shared" si="292"/>
        <v>5882300.7667200007</v>
      </c>
      <c r="AS66" s="296">
        <f t="shared" si="292"/>
        <v>6180701.3452800009</v>
      </c>
      <c r="AT66" s="296">
        <f t="shared" si="292"/>
        <v>6494974.2950400012</v>
      </c>
      <c r="AU66" s="296">
        <f t="shared" si="292"/>
        <v>6825119.6160000013</v>
      </c>
      <c r="AV66" s="296">
        <f t="shared" si="292"/>
        <v>7171137.3081600014</v>
      </c>
      <c r="AW66" s="296">
        <f t="shared" si="292"/>
        <v>7533027.3715200014</v>
      </c>
      <c r="AX66" s="296">
        <f t="shared" si="292"/>
        <v>7913964.2803200008</v>
      </c>
      <c r="AY66" s="296">
        <f t="shared" si="292"/>
        <v>8313948.0345600015</v>
      </c>
      <c r="AZ66" s="296">
        <f t="shared" si="292"/>
        <v>8732978.6342400014</v>
      </c>
      <c r="BA66" s="296">
        <f t="shared" si="292"/>
        <v>9174230.5536000021</v>
      </c>
      <c r="BB66" s="296">
        <f t="shared" si="292"/>
        <v>9637703.7926400006</v>
      </c>
      <c r="BC66" s="296">
        <f t="shared" si="292"/>
        <v>10936698.651648004</v>
      </c>
      <c r="BD66" s="296">
        <f t="shared" si="293"/>
        <v>11488676.232499203</v>
      </c>
      <c r="BE66" s="296">
        <f t="shared" si="293"/>
        <v>12068081.270784004</v>
      </c>
      <c r="BF66" s="296">
        <f t="shared" si="293"/>
        <v>12674913.766502403</v>
      </c>
      <c r="BG66" s="296">
        <f t="shared" si="293"/>
        <v>13316030.584012805</v>
      </c>
      <c r="BH66" s="296">
        <f t="shared" si="293"/>
        <v>13984574.858956804</v>
      </c>
      <c r="BI66" s="296">
        <f t="shared" si="293"/>
        <v>14690831.887872005</v>
      </c>
      <c r="BJ66" s="296">
        <f t="shared" si="293"/>
        <v>15431373.238579204</v>
      </c>
      <c r="BK66" s="296">
        <f t="shared" si="293"/>
        <v>16206198.911078405</v>
      </c>
      <c r="BL66" s="296">
        <f t="shared" si="293"/>
        <v>17022165.769728005</v>
      </c>
      <c r="BM66" s="296">
        <f t="shared" si="293"/>
        <v>17879273.814528003</v>
      </c>
      <c r="BN66" s="297">
        <f t="shared" si="293"/>
        <v>18777523.045478404</v>
      </c>
      <c r="BO66" s="60" t="s">
        <v>101</v>
      </c>
    </row>
    <row r="67" spans="1:67">
      <c r="A67" s="60"/>
      <c r="B67" s="364" t="s">
        <v>327</v>
      </c>
      <c r="C67" s="109"/>
      <c r="D67" s="284"/>
      <c r="E67" s="284"/>
      <c r="F67" s="338"/>
      <c r="G67" s="296">
        <f>G65-G66</f>
        <v>480</v>
      </c>
      <c r="H67" s="296">
        <f t="shared" ref="H67" si="295">H65-H66</f>
        <v>1440</v>
      </c>
      <c r="I67" s="296">
        <f t="shared" ref="I67" si="296">I65-I66</f>
        <v>2400</v>
      </c>
      <c r="J67" s="296">
        <f t="shared" ref="J67" si="297">J65-J66</f>
        <v>3360</v>
      </c>
      <c r="K67" s="296">
        <f t="shared" ref="K67" si="298">K65-K66</f>
        <v>4320</v>
      </c>
      <c r="L67" s="296">
        <f t="shared" ref="L67" si="299">L65-L66</f>
        <v>6240</v>
      </c>
      <c r="M67" s="296">
        <f t="shared" ref="M67" si="300">M65-M66</f>
        <v>7680</v>
      </c>
      <c r="N67" s="296">
        <f t="shared" ref="N67" si="301">N65-N66</f>
        <v>10080</v>
      </c>
      <c r="O67" s="296">
        <f t="shared" ref="O67" si="302">O65-O66</f>
        <v>12480</v>
      </c>
      <c r="P67" s="296">
        <f t="shared" ref="P67" si="303">P65-P66</f>
        <v>15840</v>
      </c>
      <c r="Q67" s="296">
        <f t="shared" ref="Q67" si="304">Q65-Q66</f>
        <v>19680</v>
      </c>
      <c r="R67" s="296">
        <f t="shared" ref="R67" si="305">R65-R66</f>
        <v>24000</v>
      </c>
      <c r="S67" s="296">
        <f t="shared" ref="S67" si="306">S65-S66</f>
        <v>30585.599999999977</v>
      </c>
      <c r="T67" s="296">
        <f t="shared" ref="T67" si="307">T65-T66</f>
        <v>35769.599999999977</v>
      </c>
      <c r="U67" s="296">
        <f t="shared" ref="U67" si="308">U65-U66</f>
        <v>41990.399999999965</v>
      </c>
      <c r="V67" s="296">
        <f t="shared" ref="V67" si="309">V65-V66</f>
        <v>48729.599999999977</v>
      </c>
      <c r="W67" s="296">
        <f t="shared" ref="W67" si="310">W65-W66</f>
        <v>57023.999999999942</v>
      </c>
      <c r="X67" s="296">
        <f t="shared" ref="X67" si="311">X65-X66</f>
        <v>65836.79999999993</v>
      </c>
      <c r="Y67" s="296">
        <f t="shared" ref="Y67" si="312">Y65-Y66</f>
        <v>76723.199999999953</v>
      </c>
      <c r="Z67" s="296">
        <f t="shared" ref="Z67" si="313">Z65-Z66</f>
        <v>88646.399999999965</v>
      </c>
      <c r="AA67" s="296">
        <f t="shared" ref="AA67" si="314">AA65-AA66</f>
        <v>102643.19999999995</v>
      </c>
      <c r="AB67" s="296">
        <f t="shared" ref="AB67" si="315">AB65-AB66</f>
        <v>118713.59999999986</v>
      </c>
      <c r="AC67" s="296">
        <f t="shared" ref="AC67" si="316">AC65-AC66</f>
        <v>137375.99999999988</v>
      </c>
      <c r="AD67" s="296">
        <f t="shared" ref="AD67" si="317">AD65-AD66</f>
        <v>158630.39999999991</v>
      </c>
      <c r="AE67" s="296">
        <f t="shared" ref="AE67" si="318">AE65-AE66</f>
        <v>197634.81599999999</v>
      </c>
      <c r="AF67" s="296">
        <f t="shared" ref="AF67" si="319">AF65-AF66</f>
        <v>228427.77599999984</v>
      </c>
      <c r="AG67" s="296">
        <f t="shared" ref="AG67" si="320">AG65-AG66</f>
        <v>263139.84000000008</v>
      </c>
      <c r="AH67" s="296">
        <f t="shared" ref="AH67" si="321">AH65-AH66</f>
        <v>303450.62399999984</v>
      </c>
      <c r="AI67" s="296">
        <f t="shared" ref="AI67" si="322">AI65-AI66</f>
        <v>349919.99999999977</v>
      </c>
      <c r="AJ67" s="296">
        <f t="shared" ref="AJ67" si="323">AJ65-AJ66</f>
        <v>403107.83999999985</v>
      </c>
      <c r="AK67" s="296">
        <f t="shared" ref="AK67" si="324">AK65-AK66</f>
        <v>464693.75999999978</v>
      </c>
      <c r="AL67" s="296">
        <f t="shared" ref="AL67" si="325">AL65-AL66</f>
        <v>534677.76000000024</v>
      </c>
      <c r="AM67" s="296">
        <f t="shared" ref="AM67" si="326">AM65-AM66</f>
        <v>615859.20000000019</v>
      </c>
      <c r="AN67" s="296">
        <f t="shared" ref="AN67" si="327">AN65-AN66</f>
        <v>709357.82400000002</v>
      </c>
      <c r="AO67" s="296">
        <f t="shared" ref="AO67" si="328">AO65-AO66</f>
        <v>816293.37600000016</v>
      </c>
      <c r="AP67" s="296">
        <f t="shared" ref="AP67" si="329">AP65-AP66</f>
        <v>939465.21600000001</v>
      </c>
      <c r="AQ67" s="296">
        <f t="shared" ref="AQ67" si="330">AQ65-AQ66</f>
        <v>1066018.6828800002</v>
      </c>
      <c r="AR67" s="296">
        <f t="shared" ref="AR67" si="331">AR65-AR66</f>
        <v>1120438.2412799997</v>
      </c>
      <c r="AS67" s="296">
        <f t="shared" ref="AS67" si="332">AS65-AS66</f>
        <v>1177276.4467199994</v>
      </c>
      <c r="AT67" s="296">
        <f t="shared" ref="AT67" si="333">AT65-AT66</f>
        <v>1237137.9609599998</v>
      </c>
      <c r="AU67" s="296">
        <f t="shared" ref="AU67" si="334">AU65-AU66</f>
        <v>1300022.784</v>
      </c>
      <c r="AV67" s="296">
        <f t="shared" ref="AV67" si="335">AV65-AV66</f>
        <v>1365930.9158399999</v>
      </c>
      <c r="AW67" s="296">
        <f t="shared" ref="AW67" si="336">AW65-AW66</f>
        <v>1434862.3564799987</v>
      </c>
      <c r="AX67" s="296">
        <f t="shared" ref="AX67" si="337">AX65-AX66</f>
        <v>1507421.7676799996</v>
      </c>
      <c r="AY67" s="296">
        <f t="shared" ref="AY67" si="338">AY65-AY66</f>
        <v>1583609.1494399989</v>
      </c>
      <c r="AZ67" s="296">
        <f t="shared" ref="AZ67" si="339">AZ65-AZ66</f>
        <v>1663424.5017600004</v>
      </c>
      <c r="BA67" s="296">
        <f t="shared" ref="BA67" si="340">BA65-BA66</f>
        <v>1747472.4863999989</v>
      </c>
      <c r="BB67" s="296">
        <f t="shared" ref="BB67" si="341">BB65-BB66</f>
        <v>1835753.103360001</v>
      </c>
      <c r="BC67" s="296">
        <f t="shared" ref="BC67" si="342">BC65-BC66</f>
        <v>2083180.6955519989</v>
      </c>
      <c r="BD67" s="296">
        <f t="shared" ref="BD67" si="343">BD65-BD66</f>
        <v>2188319.2823808007</v>
      </c>
      <c r="BE67" s="296">
        <f t="shared" ref="BE67" si="344">BE65-BE66</f>
        <v>2298682.1468159985</v>
      </c>
      <c r="BF67" s="296">
        <f t="shared" ref="BF67" si="345">BF65-BF66</f>
        <v>2414269.2888575997</v>
      </c>
      <c r="BG67" s="296">
        <f t="shared" ref="BG67" si="346">BG65-BG66</f>
        <v>2536386.7779071983</v>
      </c>
      <c r="BH67" s="296">
        <f t="shared" ref="BH67" si="347">BH65-BH66</f>
        <v>2663728.5445631985</v>
      </c>
      <c r="BI67" s="296">
        <f t="shared" ref="BI67" si="348">BI65-BI66</f>
        <v>2798253.6929279994</v>
      </c>
      <c r="BJ67" s="296">
        <f t="shared" ref="BJ67" si="349">BJ65-BJ66</f>
        <v>2939309.1883007977</v>
      </c>
      <c r="BK67" s="296">
        <f t="shared" ref="BK67" si="350">BK65-BK66</f>
        <v>3086895.0306815989</v>
      </c>
      <c r="BL67" s="296">
        <f t="shared" ref="BL67" si="351">BL65-BL66</f>
        <v>3242317.2894719988</v>
      </c>
      <c r="BM67" s="296">
        <f t="shared" ref="BM67" si="352">BM65-BM66</f>
        <v>3405575.9646720029</v>
      </c>
      <c r="BN67" s="297">
        <f t="shared" ref="BN67" si="353">BN65-BN66</f>
        <v>3576671.0562816001</v>
      </c>
      <c r="BO67" s="60" t="s">
        <v>101</v>
      </c>
    </row>
    <row r="68" spans="1:67" s="58" customFormat="1">
      <c r="B68" s="364" t="s">
        <v>308</v>
      </c>
      <c r="C68" s="109"/>
      <c r="D68" s="284"/>
      <c r="E68" s="284"/>
      <c r="F68" s="61"/>
      <c r="G68" s="296">
        <f>G65*HLOOKUP(G$6,$G$1:$L$5,$L$5,0)</f>
        <v>0</v>
      </c>
      <c r="H68" s="296">
        <f t="shared" ref="H68:BN68" si="354">H65*HLOOKUP(H$6,$G$1:$L$5,$L$5,0)</f>
        <v>0</v>
      </c>
      <c r="I68" s="296">
        <f t="shared" si="354"/>
        <v>0</v>
      </c>
      <c r="J68" s="296">
        <f t="shared" si="354"/>
        <v>0</v>
      </c>
      <c r="K68" s="296">
        <f t="shared" si="354"/>
        <v>0</v>
      </c>
      <c r="L68" s="296">
        <f t="shared" si="354"/>
        <v>0</v>
      </c>
      <c r="M68" s="296">
        <f t="shared" si="354"/>
        <v>0</v>
      </c>
      <c r="N68" s="296">
        <f t="shared" si="354"/>
        <v>0</v>
      </c>
      <c r="O68" s="296">
        <f t="shared" si="354"/>
        <v>0</v>
      </c>
      <c r="P68" s="296">
        <f t="shared" si="354"/>
        <v>0</v>
      </c>
      <c r="Q68" s="296">
        <f t="shared" si="354"/>
        <v>0</v>
      </c>
      <c r="R68" s="296">
        <f t="shared" si="354"/>
        <v>0</v>
      </c>
      <c r="S68" s="296">
        <f t="shared" si="354"/>
        <v>0</v>
      </c>
      <c r="T68" s="296">
        <f t="shared" si="354"/>
        <v>0</v>
      </c>
      <c r="U68" s="296">
        <f t="shared" si="354"/>
        <v>0</v>
      </c>
      <c r="V68" s="296">
        <f t="shared" si="354"/>
        <v>0</v>
      </c>
      <c r="W68" s="296">
        <f t="shared" si="354"/>
        <v>0</v>
      </c>
      <c r="X68" s="296">
        <f t="shared" si="354"/>
        <v>0</v>
      </c>
      <c r="Y68" s="296">
        <f t="shared" si="354"/>
        <v>0</v>
      </c>
      <c r="Z68" s="296">
        <f t="shared" si="354"/>
        <v>0</v>
      </c>
      <c r="AA68" s="296">
        <f t="shared" si="354"/>
        <v>0</v>
      </c>
      <c r="AB68" s="296">
        <f t="shared" si="354"/>
        <v>0</v>
      </c>
      <c r="AC68" s="296">
        <f t="shared" si="354"/>
        <v>0</v>
      </c>
      <c r="AD68" s="296">
        <f t="shared" si="354"/>
        <v>0</v>
      </c>
      <c r="AE68" s="296">
        <f t="shared" si="354"/>
        <v>0</v>
      </c>
      <c r="AF68" s="296">
        <f t="shared" si="354"/>
        <v>0</v>
      </c>
      <c r="AG68" s="296">
        <f t="shared" si="354"/>
        <v>0</v>
      </c>
      <c r="AH68" s="296">
        <f t="shared" si="354"/>
        <v>0</v>
      </c>
      <c r="AI68" s="296">
        <f t="shared" si="354"/>
        <v>0</v>
      </c>
      <c r="AJ68" s="296">
        <f t="shared" si="354"/>
        <v>0</v>
      </c>
      <c r="AK68" s="296">
        <f t="shared" si="354"/>
        <v>0</v>
      </c>
      <c r="AL68" s="296">
        <f t="shared" si="354"/>
        <v>0</v>
      </c>
      <c r="AM68" s="296">
        <f t="shared" si="354"/>
        <v>0</v>
      </c>
      <c r="AN68" s="296">
        <f t="shared" si="354"/>
        <v>0</v>
      </c>
      <c r="AO68" s="296">
        <f t="shared" si="354"/>
        <v>0</v>
      </c>
      <c r="AP68" s="296">
        <f t="shared" si="354"/>
        <v>0</v>
      </c>
      <c r="AQ68" s="296">
        <f t="shared" si="354"/>
        <v>0</v>
      </c>
      <c r="AR68" s="296">
        <f t="shared" si="354"/>
        <v>0</v>
      </c>
      <c r="AS68" s="296">
        <f t="shared" si="354"/>
        <v>0</v>
      </c>
      <c r="AT68" s="296">
        <f t="shared" si="354"/>
        <v>0</v>
      </c>
      <c r="AU68" s="296">
        <f t="shared" si="354"/>
        <v>0</v>
      </c>
      <c r="AV68" s="296">
        <f t="shared" si="354"/>
        <v>0</v>
      </c>
      <c r="AW68" s="296">
        <f t="shared" si="354"/>
        <v>0</v>
      </c>
      <c r="AX68" s="296">
        <f t="shared" si="354"/>
        <v>0</v>
      </c>
      <c r="AY68" s="296">
        <f t="shared" si="354"/>
        <v>0</v>
      </c>
      <c r="AZ68" s="296">
        <f t="shared" si="354"/>
        <v>0</v>
      </c>
      <c r="BA68" s="296">
        <f t="shared" si="354"/>
        <v>0</v>
      </c>
      <c r="BB68" s="296">
        <f t="shared" si="354"/>
        <v>0</v>
      </c>
      <c r="BC68" s="296">
        <f t="shared" si="354"/>
        <v>0</v>
      </c>
      <c r="BD68" s="296">
        <f t="shared" si="354"/>
        <v>0</v>
      </c>
      <c r="BE68" s="296">
        <f t="shared" si="354"/>
        <v>0</v>
      </c>
      <c r="BF68" s="296">
        <f t="shared" si="354"/>
        <v>0</v>
      </c>
      <c r="BG68" s="296">
        <f t="shared" si="354"/>
        <v>0</v>
      </c>
      <c r="BH68" s="296">
        <f t="shared" si="354"/>
        <v>0</v>
      </c>
      <c r="BI68" s="296">
        <f t="shared" si="354"/>
        <v>0</v>
      </c>
      <c r="BJ68" s="296">
        <f t="shared" si="354"/>
        <v>0</v>
      </c>
      <c r="BK68" s="296">
        <f t="shared" si="354"/>
        <v>0</v>
      </c>
      <c r="BL68" s="296">
        <f t="shared" si="354"/>
        <v>0</v>
      </c>
      <c r="BM68" s="296">
        <f t="shared" si="354"/>
        <v>0</v>
      </c>
      <c r="BN68" s="297">
        <f t="shared" si="354"/>
        <v>0</v>
      </c>
      <c r="BO68" s="60" t="s">
        <v>101</v>
      </c>
    </row>
    <row r="69" spans="1:67">
      <c r="B69" s="115"/>
      <c r="C69" s="284"/>
      <c r="D69" s="374"/>
      <c r="E69" s="361"/>
      <c r="F69" s="44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7"/>
      <c r="BO69" s="60" t="s">
        <v>101</v>
      </c>
    </row>
    <row r="70" spans="1:67" s="58" customFormat="1">
      <c r="A70" s="60">
        <v>7</v>
      </c>
      <c r="B70" s="114" t="s">
        <v>331</v>
      </c>
      <c r="C70" s="109">
        <v>0.14000000000000001</v>
      </c>
      <c r="D70" s="108">
        <v>0.04</v>
      </c>
      <c r="E70" s="284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283"/>
      <c r="BO70" s="60" t="s">
        <v>101</v>
      </c>
    </row>
    <row r="71" spans="1:67" s="58" customFormat="1">
      <c r="A71" s="56"/>
      <c r="B71" s="112" t="s">
        <v>322</v>
      </c>
      <c r="C71" s="284"/>
      <c r="D71" s="374"/>
      <c r="E71" s="361"/>
      <c r="F71" s="44"/>
      <c r="G71" s="296">
        <f t="shared" ref="G71:BN71" si="355">ROUND(G$25*$D70,0)</f>
        <v>1</v>
      </c>
      <c r="H71" s="296">
        <f t="shared" si="355"/>
        <v>3</v>
      </c>
      <c r="I71" s="296">
        <f t="shared" si="355"/>
        <v>5</v>
      </c>
      <c r="J71" s="296">
        <f t="shared" si="355"/>
        <v>7</v>
      </c>
      <c r="K71" s="296">
        <f t="shared" si="355"/>
        <v>9</v>
      </c>
      <c r="L71" s="296">
        <f t="shared" si="355"/>
        <v>13</v>
      </c>
      <c r="M71" s="296">
        <f t="shared" si="355"/>
        <v>16</v>
      </c>
      <c r="N71" s="296">
        <f t="shared" si="355"/>
        <v>21</v>
      </c>
      <c r="O71" s="296">
        <f t="shared" si="355"/>
        <v>26</v>
      </c>
      <c r="P71" s="296">
        <f t="shared" si="355"/>
        <v>33</v>
      </c>
      <c r="Q71" s="296">
        <f t="shared" si="355"/>
        <v>41</v>
      </c>
      <c r="R71" s="296">
        <f t="shared" si="355"/>
        <v>50</v>
      </c>
      <c r="S71" s="296">
        <f t="shared" si="355"/>
        <v>59</v>
      </c>
      <c r="T71" s="296">
        <f t="shared" si="355"/>
        <v>69</v>
      </c>
      <c r="U71" s="296">
        <f t="shared" si="355"/>
        <v>81</v>
      </c>
      <c r="V71" s="296">
        <f t="shared" si="355"/>
        <v>94</v>
      </c>
      <c r="W71" s="296">
        <f t="shared" si="355"/>
        <v>110</v>
      </c>
      <c r="X71" s="296">
        <f t="shared" si="355"/>
        <v>127</v>
      </c>
      <c r="Y71" s="296">
        <f t="shared" si="355"/>
        <v>148</v>
      </c>
      <c r="Z71" s="296">
        <f t="shared" si="355"/>
        <v>171</v>
      </c>
      <c r="AA71" s="296">
        <f t="shared" si="355"/>
        <v>198</v>
      </c>
      <c r="AB71" s="296">
        <f t="shared" si="355"/>
        <v>229</v>
      </c>
      <c r="AC71" s="296">
        <f t="shared" si="355"/>
        <v>265</v>
      </c>
      <c r="AD71" s="296">
        <f t="shared" si="355"/>
        <v>306</v>
      </c>
      <c r="AE71" s="296">
        <f t="shared" si="355"/>
        <v>353</v>
      </c>
      <c r="AF71" s="296">
        <f t="shared" si="355"/>
        <v>408</v>
      </c>
      <c r="AG71" s="296">
        <f t="shared" si="355"/>
        <v>470</v>
      </c>
      <c r="AH71" s="296">
        <f t="shared" si="355"/>
        <v>542</v>
      </c>
      <c r="AI71" s="296">
        <f t="shared" si="355"/>
        <v>625</v>
      </c>
      <c r="AJ71" s="296">
        <f t="shared" si="355"/>
        <v>720</v>
      </c>
      <c r="AK71" s="296">
        <f t="shared" si="355"/>
        <v>830</v>
      </c>
      <c r="AL71" s="296">
        <f t="shared" si="355"/>
        <v>955</v>
      </c>
      <c r="AM71" s="296">
        <f t="shared" si="355"/>
        <v>1100</v>
      </c>
      <c r="AN71" s="296">
        <f t="shared" si="355"/>
        <v>1267</v>
      </c>
      <c r="AO71" s="296">
        <f t="shared" si="355"/>
        <v>1458</v>
      </c>
      <c r="AP71" s="296">
        <f t="shared" si="355"/>
        <v>1678</v>
      </c>
      <c r="AQ71" s="296">
        <f t="shared" si="355"/>
        <v>1763</v>
      </c>
      <c r="AR71" s="296">
        <f t="shared" si="355"/>
        <v>1853</v>
      </c>
      <c r="AS71" s="296">
        <f t="shared" si="355"/>
        <v>1947</v>
      </c>
      <c r="AT71" s="296">
        <f t="shared" si="355"/>
        <v>2046</v>
      </c>
      <c r="AU71" s="296">
        <f t="shared" si="355"/>
        <v>2150</v>
      </c>
      <c r="AV71" s="296">
        <f t="shared" si="355"/>
        <v>2259</v>
      </c>
      <c r="AW71" s="296">
        <f t="shared" si="355"/>
        <v>2373</v>
      </c>
      <c r="AX71" s="296">
        <f t="shared" si="355"/>
        <v>2493</v>
      </c>
      <c r="AY71" s="296">
        <f t="shared" si="355"/>
        <v>2619</v>
      </c>
      <c r="AZ71" s="296">
        <f t="shared" si="355"/>
        <v>2751</v>
      </c>
      <c r="BA71" s="296">
        <f t="shared" si="355"/>
        <v>2890</v>
      </c>
      <c r="BB71" s="296">
        <f t="shared" si="355"/>
        <v>3036</v>
      </c>
      <c r="BC71" s="296">
        <f t="shared" si="355"/>
        <v>3190</v>
      </c>
      <c r="BD71" s="296">
        <f t="shared" si="355"/>
        <v>3351</v>
      </c>
      <c r="BE71" s="296">
        <f t="shared" si="355"/>
        <v>3520</v>
      </c>
      <c r="BF71" s="296">
        <f t="shared" si="355"/>
        <v>3697</v>
      </c>
      <c r="BG71" s="296">
        <f t="shared" si="355"/>
        <v>3884</v>
      </c>
      <c r="BH71" s="296">
        <f t="shared" si="355"/>
        <v>4079</v>
      </c>
      <c r="BI71" s="296">
        <f t="shared" si="355"/>
        <v>4285</v>
      </c>
      <c r="BJ71" s="296">
        <f t="shared" si="355"/>
        <v>4501</v>
      </c>
      <c r="BK71" s="296">
        <f t="shared" si="355"/>
        <v>4727</v>
      </c>
      <c r="BL71" s="296">
        <f t="shared" si="355"/>
        <v>4965</v>
      </c>
      <c r="BM71" s="296">
        <f t="shared" si="355"/>
        <v>5215</v>
      </c>
      <c r="BN71" s="297">
        <f t="shared" si="355"/>
        <v>5477</v>
      </c>
      <c r="BO71" s="60" t="s">
        <v>101</v>
      </c>
    </row>
    <row r="72" spans="1:67">
      <c r="A72" s="60"/>
      <c r="B72" s="112" t="s">
        <v>323</v>
      </c>
      <c r="C72" s="109"/>
      <c r="D72" s="284"/>
      <c r="E72" s="367">
        <v>5000</v>
      </c>
      <c r="F72" s="61"/>
      <c r="G72" s="296">
        <f>$E72*(1+HLOOKUP(G$6,$G$1:$L$5,$L$3,0))*G$71</f>
        <v>5000</v>
      </c>
      <c r="H72" s="296">
        <f t="shared" ref="H72:W73" si="356">$E72*(1+HLOOKUP(H$6,$G$1:$L$5,$L$3,0))*H$71</f>
        <v>15000</v>
      </c>
      <c r="I72" s="296">
        <f t="shared" si="356"/>
        <v>25000</v>
      </c>
      <c r="J72" s="296">
        <f t="shared" si="356"/>
        <v>35000</v>
      </c>
      <c r="K72" s="296">
        <f t="shared" si="356"/>
        <v>45000</v>
      </c>
      <c r="L72" s="296">
        <f t="shared" si="356"/>
        <v>65000</v>
      </c>
      <c r="M72" s="296">
        <f t="shared" si="356"/>
        <v>80000</v>
      </c>
      <c r="N72" s="296">
        <f t="shared" si="356"/>
        <v>105000</v>
      </c>
      <c r="O72" s="296">
        <f t="shared" si="356"/>
        <v>130000</v>
      </c>
      <c r="P72" s="296">
        <f t="shared" si="356"/>
        <v>165000</v>
      </c>
      <c r="Q72" s="296">
        <f t="shared" si="356"/>
        <v>205000</v>
      </c>
      <c r="R72" s="296">
        <f t="shared" si="356"/>
        <v>250000</v>
      </c>
      <c r="S72" s="296">
        <f t="shared" si="356"/>
        <v>318600</v>
      </c>
      <c r="T72" s="296">
        <f t="shared" si="356"/>
        <v>372600</v>
      </c>
      <c r="U72" s="296">
        <f t="shared" si="356"/>
        <v>437400</v>
      </c>
      <c r="V72" s="296">
        <f t="shared" si="356"/>
        <v>507600</v>
      </c>
      <c r="W72" s="296">
        <f t="shared" si="356"/>
        <v>594000</v>
      </c>
      <c r="X72" s="296">
        <f t="shared" ref="X72:AM73" si="357">$E72*(1+HLOOKUP(X$6,$G$1:$L$5,$L$3,0))*X$71</f>
        <v>685800</v>
      </c>
      <c r="Y72" s="296">
        <f t="shared" si="357"/>
        <v>799200</v>
      </c>
      <c r="Z72" s="296">
        <f t="shared" si="357"/>
        <v>923400</v>
      </c>
      <c r="AA72" s="296">
        <f t="shared" si="357"/>
        <v>1069200</v>
      </c>
      <c r="AB72" s="296">
        <f t="shared" si="357"/>
        <v>1236600</v>
      </c>
      <c r="AC72" s="296">
        <f t="shared" si="357"/>
        <v>1431000</v>
      </c>
      <c r="AD72" s="296">
        <f t="shared" si="357"/>
        <v>1652400</v>
      </c>
      <c r="AE72" s="296">
        <f t="shared" si="357"/>
        <v>2058696.0000000002</v>
      </c>
      <c r="AF72" s="296">
        <f t="shared" si="357"/>
        <v>2379456.0000000005</v>
      </c>
      <c r="AG72" s="296">
        <f t="shared" si="357"/>
        <v>2741040.0000000005</v>
      </c>
      <c r="AH72" s="296">
        <f t="shared" si="357"/>
        <v>3160944.0000000005</v>
      </c>
      <c r="AI72" s="296">
        <f t="shared" si="357"/>
        <v>3645000.0000000005</v>
      </c>
      <c r="AJ72" s="296">
        <f t="shared" si="357"/>
        <v>4199040.0000000009</v>
      </c>
      <c r="AK72" s="296">
        <f t="shared" si="357"/>
        <v>4840560.0000000009</v>
      </c>
      <c r="AL72" s="296">
        <f t="shared" si="357"/>
        <v>5569560.0000000009</v>
      </c>
      <c r="AM72" s="296">
        <f t="shared" si="357"/>
        <v>6415200.0000000009</v>
      </c>
      <c r="AN72" s="296">
        <f t="shared" ref="AN72:BC73" si="358">$E72*(1+HLOOKUP(AN$6,$G$1:$L$5,$L$3,0))*AN$71</f>
        <v>7389144.0000000009</v>
      </c>
      <c r="AO72" s="296">
        <f t="shared" si="358"/>
        <v>8503056.0000000019</v>
      </c>
      <c r="AP72" s="296">
        <f t="shared" si="358"/>
        <v>9786096.0000000019</v>
      </c>
      <c r="AQ72" s="296">
        <f t="shared" si="358"/>
        <v>11104361.280000001</v>
      </c>
      <c r="AR72" s="296">
        <f t="shared" si="358"/>
        <v>11671231.680000002</v>
      </c>
      <c r="AS72" s="296">
        <f t="shared" si="358"/>
        <v>12263296.32</v>
      </c>
      <c r="AT72" s="296">
        <f t="shared" si="358"/>
        <v>12886853.760000002</v>
      </c>
      <c r="AU72" s="296">
        <f t="shared" si="358"/>
        <v>13541904</v>
      </c>
      <c r="AV72" s="296">
        <f t="shared" si="358"/>
        <v>14228447.040000001</v>
      </c>
      <c r="AW72" s="296">
        <f t="shared" si="358"/>
        <v>14946482.880000001</v>
      </c>
      <c r="AX72" s="296">
        <f t="shared" si="358"/>
        <v>15702310.08</v>
      </c>
      <c r="AY72" s="296">
        <f t="shared" si="358"/>
        <v>16495928.640000001</v>
      </c>
      <c r="AZ72" s="296">
        <f t="shared" si="358"/>
        <v>17327338.560000002</v>
      </c>
      <c r="BA72" s="296">
        <f t="shared" si="358"/>
        <v>18202838.400000002</v>
      </c>
      <c r="BB72" s="296">
        <f t="shared" si="358"/>
        <v>19122428.16</v>
      </c>
      <c r="BC72" s="296">
        <f t="shared" si="358"/>
        <v>21699798.912000004</v>
      </c>
      <c r="BD72" s="296">
        <f t="shared" ref="BD72:BN73" si="359">$E72*(1+HLOOKUP(BD$6,$G$1:$L$5,$L$3,0))*BD$71</f>
        <v>22794992.524800003</v>
      </c>
      <c r="BE72" s="296">
        <f t="shared" si="359"/>
        <v>23944605.696000002</v>
      </c>
      <c r="BF72" s="296">
        <f t="shared" si="359"/>
        <v>25148638.425600003</v>
      </c>
      <c r="BG72" s="296">
        <f t="shared" si="359"/>
        <v>26420695.603200004</v>
      </c>
      <c r="BH72" s="296">
        <f t="shared" si="359"/>
        <v>27747172.339200005</v>
      </c>
      <c r="BI72" s="296">
        <f t="shared" si="359"/>
        <v>29148475.968000006</v>
      </c>
      <c r="BJ72" s="296">
        <f t="shared" si="359"/>
        <v>30617804.044800006</v>
      </c>
      <c r="BK72" s="296">
        <f t="shared" si="359"/>
        <v>32155156.569600005</v>
      </c>
      <c r="BL72" s="296">
        <f t="shared" si="359"/>
        <v>33774138.432000004</v>
      </c>
      <c r="BM72" s="296">
        <f t="shared" si="359"/>
        <v>35474749.632000007</v>
      </c>
      <c r="BN72" s="297">
        <f t="shared" si="359"/>
        <v>37256990.169600002</v>
      </c>
      <c r="BO72" s="60" t="s">
        <v>101</v>
      </c>
    </row>
    <row r="73" spans="1:67">
      <c r="A73" s="60"/>
      <c r="B73" s="112" t="s">
        <v>346</v>
      </c>
      <c r="C73" s="109"/>
      <c r="D73" s="284"/>
      <c r="E73" s="367">
        <f>E72*(1-C70)</f>
        <v>4300</v>
      </c>
      <c r="F73" s="61"/>
      <c r="G73" s="296">
        <f t="shared" ref="G73" si="360">$E73*(1+HLOOKUP(G$6,$G$1:$L$5,$L$3,0))*G$71</f>
        <v>4300</v>
      </c>
      <c r="H73" s="296">
        <f t="shared" si="356"/>
        <v>12900</v>
      </c>
      <c r="I73" s="296">
        <f t="shared" si="356"/>
        <v>21500</v>
      </c>
      <c r="J73" s="296">
        <f t="shared" si="356"/>
        <v>30100</v>
      </c>
      <c r="K73" s="296">
        <f t="shared" si="356"/>
        <v>38700</v>
      </c>
      <c r="L73" s="296">
        <f t="shared" si="356"/>
        <v>55900</v>
      </c>
      <c r="M73" s="296">
        <f t="shared" si="356"/>
        <v>68800</v>
      </c>
      <c r="N73" s="296">
        <f t="shared" si="356"/>
        <v>90300</v>
      </c>
      <c r="O73" s="296">
        <f t="shared" si="356"/>
        <v>111800</v>
      </c>
      <c r="P73" s="296">
        <f t="shared" si="356"/>
        <v>141900</v>
      </c>
      <c r="Q73" s="296">
        <f t="shared" si="356"/>
        <v>176300</v>
      </c>
      <c r="R73" s="296">
        <f t="shared" si="356"/>
        <v>215000</v>
      </c>
      <c r="S73" s="296">
        <f t="shared" si="356"/>
        <v>273996</v>
      </c>
      <c r="T73" s="296">
        <f t="shared" si="356"/>
        <v>320436</v>
      </c>
      <c r="U73" s="296">
        <f t="shared" si="356"/>
        <v>376164</v>
      </c>
      <c r="V73" s="296">
        <f t="shared" si="356"/>
        <v>436536</v>
      </c>
      <c r="W73" s="296">
        <f t="shared" si="356"/>
        <v>510840</v>
      </c>
      <c r="X73" s="296">
        <f t="shared" si="357"/>
        <v>589788</v>
      </c>
      <c r="Y73" s="296">
        <f t="shared" si="357"/>
        <v>687312</v>
      </c>
      <c r="Z73" s="296">
        <f t="shared" si="357"/>
        <v>794124</v>
      </c>
      <c r="AA73" s="296">
        <f t="shared" si="357"/>
        <v>919512</v>
      </c>
      <c r="AB73" s="296">
        <f t="shared" si="357"/>
        <v>1063476</v>
      </c>
      <c r="AC73" s="296">
        <f t="shared" si="357"/>
        <v>1230660</v>
      </c>
      <c r="AD73" s="296">
        <f t="shared" si="357"/>
        <v>1421064</v>
      </c>
      <c r="AE73" s="296">
        <f t="shared" si="357"/>
        <v>1770478.56</v>
      </c>
      <c r="AF73" s="296">
        <f t="shared" si="357"/>
        <v>2046332.1600000001</v>
      </c>
      <c r="AG73" s="296">
        <f t="shared" si="357"/>
        <v>2357294.4000000004</v>
      </c>
      <c r="AH73" s="296">
        <f t="shared" si="357"/>
        <v>2718411.8400000003</v>
      </c>
      <c r="AI73" s="296">
        <f t="shared" si="357"/>
        <v>3134700.0000000005</v>
      </c>
      <c r="AJ73" s="296">
        <f t="shared" si="357"/>
        <v>3611174.4000000004</v>
      </c>
      <c r="AK73" s="296">
        <f t="shared" si="357"/>
        <v>4162881.6000000006</v>
      </c>
      <c r="AL73" s="296">
        <f t="shared" si="357"/>
        <v>4789821.6000000006</v>
      </c>
      <c r="AM73" s="296">
        <f t="shared" si="357"/>
        <v>5517072.0000000009</v>
      </c>
      <c r="AN73" s="296">
        <f t="shared" si="358"/>
        <v>6354663.8400000008</v>
      </c>
      <c r="AO73" s="296">
        <f t="shared" si="358"/>
        <v>7312628.1600000011</v>
      </c>
      <c r="AP73" s="296">
        <f t="shared" si="358"/>
        <v>8416042.5600000005</v>
      </c>
      <c r="AQ73" s="296">
        <f t="shared" si="358"/>
        <v>9549750.7008000016</v>
      </c>
      <c r="AR73" s="296">
        <f t="shared" si="358"/>
        <v>10037259.244800001</v>
      </c>
      <c r="AS73" s="296">
        <f t="shared" si="358"/>
        <v>10546434.835200001</v>
      </c>
      <c r="AT73" s="296">
        <f t="shared" si="358"/>
        <v>11082694.233600002</v>
      </c>
      <c r="AU73" s="296">
        <f t="shared" si="358"/>
        <v>11646037.440000001</v>
      </c>
      <c r="AV73" s="296">
        <f t="shared" si="358"/>
        <v>12236464.454400001</v>
      </c>
      <c r="AW73" s="296">
        <f t="shared" si="358"/>
        <v>12853975.276800001</v>
      </c>
      <c r="AX73" s="296">
        <f t="shared" si="358"/>
        <v>13503986.668800002</v>
      </c>
      <c r="AY73" s="296">
        <f t="shared" si="358"/>
        <v>14186498.630400002</v>
      </c>
      <c r="AZ73" s="296">
        <f t="shared" si="358"/>
        <v>14901511.161600001</v>
      </c>
      <c r="BA73" s="296">
        <f t="shared" si="358"/>
        <v>15654441.024000002</v>
      </c>
      <c r="BB73" s="296">
        <f t="shared" si="358"/>
        <v>16445288.217600003</v>
      </c>
      <c r="BC73" s="296">
        <f t="shared" si="358"/>
        <v>18661827.064320005</v>
      </c>
      <c r="BD73" s="296">
        <f t="shared" si="359"/>
        <v>19603693.571328003</v>
      </c>
      <c r="BE73" s="296">
        <f t="shared" si="359"/>
        <v>20592360.898560006</v>
      </c>
      <c r="BF73" s="296">
        <f t="shared" si="359"/>
        <v>21627829.046016004</v>
      </c>
      <c r="BG73" s="296">
        <f t="shared" si="359"/>
        <v>22721798.218752004</v>
      </c>
      <c r="BH73" s="296">
        <f t="shared" si="359"/>
        <v>23862568.211712006</v>
      </c>
      <c r="BI73" s="296">
        <f t="shared" si="359"/>
        <v>25067689.332480006</v>
      </c>
      <c r="BJ73" s="296">
        <f t="shared" si="359"/>
        <v>26331311.478528004</v>
      </c>
      <c r="BK73" s="296">
        <f t="shared" si="359"/>
        <v>27653434.649856005</v>
      </c>
      <c r="BL73" s="296">
        <f t="shared" si="359"/>
        <v>29045759.051520005</v>
      </c>
      <c r="BM73" s="296">
        <f t="shared" si="359"/>
        <v>30508284.683520008</v>
      </c>
      <c r="BN73" s="297">
        <f t="shared" si="359"/>
        <v>32041011.545856006</v>
      </c>
      <c r="BO73" s="60" t="s">
        <v>101</v>
      </c>
    </row>
    <row r="74" spans="1:67">
      <c r="A74" s="60"/>
      <c r="B74" s="364" t="s">
        <v>327</v>
      </c>
      <c r="C74" s="109"/>
      <c r="D74" s="284"/>
      <c r="E74" s="284"/>
      <c r="F74" s="338"/>
      <c r="G74" s="296">
        <f>G72-G73</f>
        <v>700</v>
      </c>
      <c r="H74" s="296">
        <f t="shared" ref="H74" si="361">H72-H73</f>
        <v>2100</v>
      </c>
      <c r="I74" s="296">
        <f t="shared" ref="I74" si="362">I72-I73</f>
        <v>3500</v>
      </c>
      <c r="J74" s="296">
        <f t="shared" ref="J74" si="363">J72-J73</f>
        <v>4900</v>
      </c>
      <c r="K74" s="296">
        <f t="shared" ref="K74" si="364">K72-K73</f>
        <v>6300</v>
      </c>
      <c r="L74" s="296">
        <f t="shared" ref="L74" si="365">L72-L73</f>
        <v>9100</v>
      </c>
      <c r="M74" s="296">
        <f t="shared" ref="M74" si="366">M72-M73</f>
        <v>11200</v>
      </c>
      <c r="N74" s="296">
        <f t="shared" ref="N74" si="367">N72-N73</f>
        <v>14700</v>
      </c>
      <c r="O74" s="296">
        <f t="shared" ref="O74" si="368">O72-O73</f>
        <v>18200</v>
      </c>
      <c r="P74" s="296">
        <f t="shared" ref="P74" si="369">P72-P73</f>
        <v>23100</v>
      </c>
      <c r="Q74" s="296">
        <f t="shared" ref="Q74" si="370">Q72-Q73</f>
        <v>28700</v>
      </c>
      <c r="R74" s="296">
        <f t="shared" ref="R74" si="371">R72-R73</f>
        <v>35000</v>
      </c>
      <c r="S74" s="296">
        <f t="shared" ref="S74" si="372">S72-S73</f>
        <v>44604</v>
      </c>
      <c r="T74" s="296">
        <f t="shared" ref="T74" si="373">T72-T73</f>
        <v>52164</v>
      </c>
      <c r="U74" s="296">
        <f t="shared" ref="U74" si="374">U72-U73</f>
        <v>61236</v>
      </c>
      <c r="V74" s="296">
        <f t="shared" ref="V74" si="375">V72-V73</f>
        <v>71064</v>
      </c>
      <c r="W74" s="296">
        <f t="shared" ref="W74" si="376">W72-W73</f>
        <v>83160</v>
      </c>
      <c r="X74" s="296">
        <f t="shared" ref="X74" si="377">X72-X73</f>
        <v>96012</v>
      </c>
      <c r="Y74" s="296">
        <f t="shared" ref="Y74" si="378">Y72-Y73</f>
        <v>111888</v>
      </c>
      <c r="Z74" s="296">
        <f t="shared" ref="Z74" si="379">Z72-Z73</f>
        <v>129276</v>
      </c>
      <c r="AA74" s="296">
        <f t="shared" ref="AA74" si="380">AA72-AA73</f>
        <v>149688</v>
      </c>
      <c r="AB74" s="296">
        <f t="shared" ref="AB74" si="381">AB72-AB73</f>
        <v>173124</v>
      </c>
      <c r="AC74" s="296">
        <f t="shared" ref="AC74" si="382">AC72-AC73</f>
        <v>200340</v>
      </c>
      <c r="AD74" s="296">
        <f t="shared" ref="AD74" si="383">AD72-AD73</f>
        <v>231336</v>
      </c>
      <c r="AE74" s="296">
        <f t="shared" ref="AE74" si="384">AE72-AE73</f>
        <v>288217.44000000018</v>
      </c>
      <c r="AF74" s="296">
        <f t="shared" ref="AF74" si="385">AF72-AF73</f>
        <v>333123.84000000032</v>
      </c>
      <c r="AG74" s="296">
        <f t="shared" ref="AG74" si="386">AG72-AG73</f>
        <v>383745.60000000009</v>
      </c>
      <c r="AH74" s="296">
        <f t="shared" ref="AH74" si="387">AH72-AH73</f>
        <v>442532.16000000015</v>
      </c>
      <c r="AI74" s="296">
        <f t="shared" ref="AI74" si="388">AI72-AI73</f>
        <v>510300</v>
      </c>
      <c r="AJ74" s="296">
        <f t="shared" ref="AJ74" si="389">AJ72-AJ73</f>
        <v>587865.60000000056</v>
      </c>
      <c r="AK74" s="296">
        <f t="shared" ref="AK74" si="390">AK72-AK73</f>
        <v>677678.40000000037</v>
      </c>
      <c r="AL74" s="296">
        <f t="shared" ref="AL74" si="391">AL72-AL73</f>
        <v>779738.40000000037</v>
      </c>
      <c r="AM74" s="296">
        <f t="shared" ref="AM74" si="392">AM72-AM73</f>
        <v>898128</v>
      </c>
      <c r="AN74" s="296">
        <f t="shared" ref="AN74" si="393">AN72-AN73</f>
        <v>1034480.1600000001</v>
      </c>
      <c r="AO74" s="296">
        <f t="shared" ref="AO74" si="394">AO72-AO73</f>
        <v>1190427.8400000008</v>
      </c>
      <c r="AP74" s="296">
        <f t="shared" ref="AP74" si="395">AP72-AP73</f>
        <v>1370053.4400000013</v>
      </c>
      <c r="AQ74" s="296">
        <f t="shared" ref="AQ74" si="396">AQ72-AQ73</f>
        <v>1554610.5791999996</v>
      </c>
      <c r="AR74" s="296">
        <f t="shared" ref="AR74" si="397">AR72-AR73</f>
        <v>1633972.4352000002</v>
      </c>
      <c r="AS74" s="296">
        <f t="shared" ref="AS74" si="398">AS72-AS73</f>
        <v>1716861.4847999997</v>
      </c>
      <c r="AT74" s="296">
        <f t="shared" ref="AT74" si="399">AT72-AT73</f>
        <v>1804159.5263999999</v>
      </c>
      <c r="AU74" s="296">
        <f t="shared" ref="AU74" si="400">AU72-AU73</f>
        <v>1895866.5599999987</v>
      </c>
      <c r="AV74" s="296">
        <f t="shared" ref="AV74" si="401">AV72-AV73</f>
        <v>1991982.5855999999</v>
      </c>
      <c r="AW74" s="296">
        <f t="shared" ref="AW74" si="402">AW72-AW73</f>
        <v>2092507.6031999998</v>
      </c>
      <c r="AX74" s="296">
        <f t="shared" ref="AX74" si="403">AX72-AX73</f>
        <v>2198323.4111999981</v>
      </c>
      <c r="AY74" s="296">
        <f t="shared" ref="AY74" si="404">AY72-AY73</f>
        <v>2309430.0095999986</v>
      </c>
      <c r="AZ74" s="296">
        <f t="shared" ref="AZ74" si="405">AZ72-AZ73</f>
        <v>2425827.3984000012</v>
      </c>
      <c r="BA74" s="296">
        <f t="shared" ref="BA74" si="406">BA72-BA73</f>
        <v>2548397.3760000002</v>
      </c>
      <c r="BB74" s="296">
        <f t="shared" ref="BB74" si="407">BB72-BB73</f>
        <v>2677139.9423999973</v>
      </c>
      <c r="BC74" s="296">
        <f t="shared" ref="BC74" si="408">BC72-BC73</f>
        <v>3037971.8476799987</v>
      </c>
      <c r="BD74" s="296">
        <f t="shared" ref="BD74" si="409">BD72-BD73</f>
        <v>3191298.9534719996</v>
      </c>
      <c r="BE74" s="296">
        <f t="shared" ref="BE74" si="410">BE72-BE73</f>
        <v>3352244.7974399962</v>
      </c>
      <c r="BF74" s="296">
        <f t="shared" ref="BF74" si="411">BF72-BF73</f>
        <v>3520809.3795839995</v>
      </c>
      <c r="BG74" s="296">
        <f t="shared" ref="BG74" si="412">BG72-BG73</f>
        <v>3698897.3844479993</v>
      </c>
      <c r="BH74" s="296">
        <f t="shared" ref="BH74" si="413">BH72-BH73</f>
        <v>3884604.1274879985</v>
      </c>
      <c r="BI74" s="296">
        <f t="shared" ref="BI74" si="414">BI72-BI73</f>
        <v>4080786.63552</v>
      </c>
      <c r="BJ74" s="296">
        <f t="shared" ref="BJ74" si="415">BJ72-BJ73</f>
        <v>4286492.5662720017</v>
      </c>
      <c r="BK74" s="296">
        <f t="shared" ref="BK74" si="416">BK72-BK73</f>
        <v>4501721.9197439998</v>
      </c>
      <c r="BL74" s="296">
        <f t="shared" ref="BL74" si="417">BL72-BL73</f>
        <v>4728379.3804799989</v>
      </c>
      <c r="BM74" s="296">
        <f t="shared" ref="BM74" si="418">BM72-BM73</f>
        <v>4966464.9484799989</v>
      </c>
      <c r="BN74" s="297">
        <f t="shared" ref="BN74" si="419">BN72-BN73</f>
        <v>5215978.623743996</v>
      </c>
      <c r="BO74" s="60" t="s">
        <v>101</v>
      </c>
    </row>
    <row r="75" spans="1:67" s="58" customFormat="1">
      <c r="B75" s="364" t="s">
        <v>308</v>
      </c>
      <c r="C75" s="109"/>
      <c r="D75" s="284"/>
      <c r="E75" s="284"/>
      <c r="F75" s="61"/>
      <c r="G75" s="296">
        <f>G72*HLOOKUP(G$6,$G$1:$L$5,$L$5,0)</f>
        <v>0</v>
      </c>
      <c r="H75" s="296">
        <f t="shared" ref="H75:BN75" si="420">H72*HLOOKUP(H$6,$G$1:$L$5,$L$5,0)</f>
        <v>0</v>
      </c>
      <c r="I75" s="296">
        <f t="shared" si="420"/>
        <v>0</v>
      </c>
      <c r="J75" s="296">
        <f t="shared" si="420"/>
        <v>0</v>
      </c>
      <c r="K75" s="296">
        <f t="shared" si="420"/>
        <v>0</v>
      </c>
      <c r="L75" s="296">
        <f t="shared" si="420"/>
        <v>0</v>
      </c>
      <c r="M75" s="296">
        <f t="shared" si="420"/>
        <v>0</v>
      </c>
      <c r="N75" s="296">
        <f t="shared" si="420"/>
        <v>0</v>
      </c>
      <c r="O75" s="296">
        <f t="shared" si="420"/>
        <v>0</v>
      </c>
      <c r="P75" s="296">
        <f t="shared" si="420"/>
        <v>0</v>
      </c>
      <c r="Q75" s="296">
        <f t="shared" si="420"/>
        <v>0</v>
      </c>
      <c r="R75" s="296">
        <f t="shared" si="420"/>
        <v>0</v>
      </c>
      <c r="S75" s="296">
        <f t="shared" si="420"/>
        <v>0</v>
      </c>
      <c r="T75" s="296">
        <f t="shared" si="420"/>
        <v>0</v>
      </c>
      <c r="U75" s="296">
        <f t="shared" si="420"/>
        <v>0</v>
      </c>
      <c r="V75" s="296">
        <f t="shared" si="420"/>
        <v>0</v>
      </c>
      <c r="W75" s="296">
        <f t="shared" si="420"/>
        <v>0</v>
      </c>
      <c r="X75" s="296">
        <f t="shared" si="420"/>
        <v>0</v>
      </c>
      <c r="Y75" s="296">
        <f t="shared" si="420"/>
        <v>0</v>
      </c>
      <c r="Z75" s="296">
        <f t="shared" si="420"/>
        <v>0</v>
      </c>
      <c r="AA75" s="296">
        <f t="shared" si="420"/>
        <v>0</v>
      </c>
      <c r="AB75" s="296">
        <f t="shared" si="420"/>
        <v>0</v>
      </c>
      <c r="AC75" s="296">
        <f t="shared" si="420"/>
        <v>0</v>
      </c>
      <c r="AD75" s="296">
        <f t="shared" si="420"/>
        <v>0</v>
      </c>
      <c r="AE75" s="296">
        <f t="shared" si="420"/>
        <v>0</v>
      </c>
      <c r="AF75" s="296">
        <f t="shared" si="420"/>
        <v>0</v>
      </c>
      <c r="AG75" s="296">
        <f t="shared" si="420"/>
        <v>0</v>
      </c>
      <c r="AH75" s="296">
        <f t="shared" si="420"/>
        <v>0</v>
      </c>
      <c r="AI75" s="296">
        <f t="shared" si="420"/>
        <v>0</v>
      </c>
      <c r="AJ75" s="296">
        <f t="shared" si="420"/>
        <v>0</v>
      </c>
      <c r="AK75" s="296">
        <f t="shared" si="420"/>
        <v>0</v>
      </c>
      <c r="AL75" s="296">
        <f t="shared" si="420"/>
        <v>0</v>
      </c>
      <c r="AM75" s="296">
        <f t="shared" si="420"/>
        <v>0</v>
      </c>
      <c r="AN75" s="296">
        <f t="shared" si="420"/>
        <v>0</v>
      </c>
      <c r="AO75" s="296">
        <f t="shared" si="420"/>
        <v>0</v>
      </c>
      <c r="AP75" s="296">
        <f t="shared" si="420"/>
        <v>0</v>
      </c>
      <c r="AQ75" s="296">
        <f t="shared" si="420"/>
        <v>0</v>
      </c>
      <c r="AR75" s="296">
        <f t="shared" si="420"/>
        <v>0</v>
      </c>
      <c r="AS75" s="296">
        <f t="shared" si="420"/>
        <v>0</v>
      </c>
      <c r="AT75" s="296">
        <f t="shared" si="420"/>
        <v>0</v>
      </c>
      <c r="AU75" s="296">
        <f t="shared" si="420"/>
        <v>0</v>
      </c>
      <c r="AV75" s="296">
        <f t="shared" si="420"/>
        <v>0</v>
      </c>
      <c r="AW75" s="296">
        <f t="shared" si="420"/>
        <v>0</v>
      </c>
      <c r="AX75" s="296">
        <f t="shared" si="420"/>
        <v>0</v>
      </c>
      <c r="AY75" s="296">
        <f t="shared" si="420"/>
        <v>0</v>
      </c>
      <c r="AZ75" s="296">
        <f t="shared" si="420"/>
        <v>0</v>
      </c>
      <c r="BA75" s="296">
        <f t="shared" si="420"/>
        <v>0</v>
      </c>
      <c r="BB75" s="296">
        <f t="shared" si="420"/>
        <v>0</v>
      </c>
      <c r="BC75" s="296">
        <f t="shared" si="420"/>
        <v>0</v>
      </c>
      <c r="BD75" s="296">
        <f t="shared" si="420"/>
        <v>0</v>
      </c>
      <c r="BE75" s="296">
        <f t="shared" si="420"/>
        <v>0</v>
      </c>
      <c r="BF75" s="296">
        <f t="shared" si="420"/>
        <v>0</v>
      </c>
      <c r="BG75" s="296">
        <f t="shared" si="420"/>
        <v>0</v>
      </c>
      <c r="BH75" s="296">
        <f t="shared" si="420"/>
        <v>0</v>
      </c>
      <c r="BI75" s="296">
        <f t="shared" si="420"/>
        <v>0</v>
      </c>
      <c r="BJ75" s="296">
        <f t="shared" si="420"/>
        <v>0</v>
      </c>
      <c r="BK75" s="296">
        <f t="shared" si="420"/>
        <v>0</v>
      </c>
      <c r="BL75" s="296">
        <f t="shared" si="420"/>
        <v>0</v>
      </c>
      <c r="BM75" s="296">
        <f t="shared" si="420"/>
        <v>0</v>
      </c>
      <c r="BN75" s="297">
        <f t="shared" si="420"/>
        <v>0</v>
      </c>
      <c r="BO75" s="60" t="s">
        <v>101</v>
      </c>
    </row>
    <row r="76" spans="1:67">
      <c r="A76" s="60"/>
      <c r="B76" s="247"/>
      <c r="C76" s="108"/>
      <c r="D76" s="108"/>
      <c r="E76" s="361"/>
      <c r="F76" s="44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7"/>
      <c r="BO76" s="60" t="s">
        <v>101</v>
      </c>
    </row>
    <row r="77" spans="1:67" s="58" customFormat="1">
      <c r="A77" s="60">
        <v>8</v>
      </c>
      <c r="B77" s="114" t="s">
        <v>332</v>
      </c>
      <c r="C77" s="109">
        <v>0.2</v>
      </c>
      <c r="D77" s="108">
        <v>0.1</v>
      </c>
      <c r="E77" s="284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283"/>
      <c r="BO77" s="60" t="s">
        <v>101</v>
      </c>
    </row>
    <row r="78" spans="1:67" s="58" customFormat="1">
      <c r="A78" s="56"/>
      <c r="B78" s="112" t="s">
        <v>322</v>
      </c>
      <c r="C78" s="284"/>
      <c r="D78" s="374"/>
      <c r="E78" s="361"/>
      <c r="F78" s="44"/>
      <c r="G78" s="296">
        <f t="shared" ref="G78:BN78" si="421">ROUND(G$25*$D77,0)</f>
        <v>3</v>
      </c>
      <c r="H78" s="296">
        <f t="shared" si="421"/>
        <v>7</v>
      </c>
      <c r="I78" s="296">
        <f t="shared" si="421"/>
        <v>12</v>
      </c>
      <c r="J78" s="296">
        <f t="shared" si="421"/>
        <v>17</v>
      </c>
      <c r="K78" s="296">
        <f t="shared" si="421"/>
        <v>24</v>
      </c>
      <c r="L78" s="296">
        <f t="shared" si="421"/>
        <v>31</v>
      </c>
      <c r="M78" s="296">
        <f t="shared" si="421"/>
        <v>41</v>
      </c>
      <c r="N78" s="296">
        <f t="shared" si="421"/>
        <v>52</v>
      </c>
      <c r="O78" s="296">
        <f t="shared" si="421"/>
        <v>66</v>
      </c>
      <c r="P78" s="296">
        <f t="shared" si="421"/>
        <v>82</v>
      </c>
      <c r="Q78" s="296">
        <f t="shared" si="421"/>
        <v>102</v>
      </c>
      <c r="R78" s="296">
        <f t="shared" si="421"/>
        <v>125</v>
      </c>
      <c r="S78" s="296">
        <f t="shared" si="421"/>
        <v>147</v>
      </c>
      <c r="T78" s="296">
        <f t="shared" si="421"/>
        <v>173</v>
      </c>
      <c r="U78" s="296">
        <f t="shared" si="421"/>
        <v>202</v>
      </c>
      <c r="V78" s="296">
        <f t="shared" si="421"/>
        <v>235</v>
      </c>
      <c r="W78" s="296">
        <f t="shared" si="421"/>
        <v>274</v>
      </c>
      <c r="X78" s="296">
        <f t="shared" si="421"/>
        <v>318</v>
      </c>
      <c r="Y78" s="296">
        <f t="shared" si="421"/>
        <v>369</v>
      </c>
      <c r="Z78" s="296">
        <f t="shared" si="421"/>
        <v>428</v>
      </c>
      <c r="AA78" s="296">
        <f t="shared" si="421"/>
        <v>495</v>
      </c>
      <c r="AB78" s="296">
        <f t="shared" si="421"/>
        <v>573</v>
      </c>
      <c r="AC78" s="296">
        <f t="shared" si="421"/>
        <v>662</v>
      </c>
      <c r="AD78" s="296">
        <f t="shared" si="421"/>
        <v>765</v>
      </c>
      <c r="AE78" s="296">
        <f t="shared" si="421"/>
        <v>883</v>
      </c>
      <c r="AF78" s="296">
        <f t="shared" si="421"/>
        <v>1019</v>
      </c>
      <c r="AG78" s="296">
        <f t="shared" si="421"/>
        <v>1176</v>
      </c>
      <c r="AH78" s="296">
        <f t="shared" si="421"/>
        <v>1356</v>
      </c>
      <c r="AI78" s="296">
        <f t="shared" si="421"/>
        <v>1562</v>
      </c>
      <c r="AJ78" s="296">
        <f t="shared" si="421"/>
        <v>1800</v>
      </c>
      <c r="AK78" s="296">
        <f t="shared" si="421"/>
        <v>2074</v>
      </c>
      <c r="AL78" s="296">
        <f t="shared" si="421"/>
        <v>2389</v>
      </c>
      <c r="AM78" s="296">
        <f t="shared" si="421"/>
        <v>2750</v>
      </c>
      <c r="AN78" s="296">
        <f t="shared" si="421"/>
        <v>3167</v>
      </c>
      <c r="AO78" s="296">
        <f t="shared" si="421"/>
        <v>3645</v>
      </c>
      <c r="AP78" s="296">
        <f t="shared" si="421"/>
        <v>4195</v>
      </c>
      <c r="AQ78" s="296">
        <f t="shared" si="421"/>
        <v>4409</v>
      </c>
      <c r="AR78" s="296">
        <f t="shared" si="421"/>
        <v>4633</v>
      </c>
      <c r="AS78" s="296">
        <f t="shared" si="421"/>
        <v>4868</v>
      </c>
      <c r="AT78" s="296">
        <f t="shared" si="421"/>
        <v>5115</v>
      </c>
      <c r="AU78" s="296">
        <f t="shared" si="421"/>
        <v>5374</v>
      </c>
      <c r="AV78" s="296">
        <f t="shared" si="421"/>
        <v>5646</v>
      </c>
      <c r="AW78" s="296">
        <f t="shared" si="421"/>
        <v>5932</v>
      </c>
      <c r="AX78" s="296">
        <f t="shared" si="421"/>
        <v>6232</v>
      </c>
      <c r="AY78" s="296">
        <f t="shared" si="421"/>
        <v>6548</v>
      </c>
      <c r="AZ78" s="296">
        <f t="shared" si="421"/>
        <v>6878</v>
      </c>
      <c r="BA78" s="296">
        <f t="shared" si="421"/>
        <v>7226</v>
      </c>
      <c r="BB78" s="296">
        <f t="shared" si="421"/>
        <v>7591</v>
      </c>
      <c r="BC78" s="296">
        <f t="shared" si="421"/>
        <v>7974</v>
      </c>
      <c r="BD78" s="296">
        <f t="shared" si="421"/>
        <v>8377</v>
      </c>
      <c r="BE78" s="296">
        <f t="shared" si="421"/>
        <v>8799</v>
      </c>
      <c r="BF78" s="296">
        <f t="shared" si="421"/>
        <v>9243</v>
      </c>
      <c r="BG78" s="296">
        <f t="shared" si="421"/>
        <v>9709</v>
      </c>
      <c r="BH78" s="296">
        <f t="shared" si="421"/>
        <v>10198</v>
      </c>
      <c r="BI78" s="296">
        <f t="shared" si="421"/>
        <v>10712</v>
      </c>
      <c r="BJ78" s="296">
        <f t="shared" si="421"/>
        <v>11252</v>
      </c>
      <c r="BK78" s="296">
        <f t="shared" si="421"/>
        <v>11818</v>
      </c>
      <c r="BL78" s="296">
        <f t="shared" si="421"/>
        <v>12413</v>
      </c>
      <c r="BM78" s="296">
        <f t="shared" si="421"/>
        <v>13037</v>
      </c>
      <c r="BN78" s="297">
        <f t="shared" si="421"/>
        <v>13693</v>
      </c>
      <c r="BO78" s="60" t="s">
        <v>101</v>
      </c>
    </row>
    <row r="79" spans="1:67">
      <c r="A79" s="60"/>
      <c r="B79" s="112" t="s">
        <v>323</v>
      </c>
      <c r="C79" s="109"/>
      <c r="D79" s="284"/>
      <c r="E79" s="367">
        <v>800</v>
      </c>
      <c r="F79" s="61"/>
      <c r="G79" s="296">
        <f>$E79*(1+HLOOKUP(G$6,$G$1:$L$5,$L$3,0))*G$78</f>
        <v>2400</v>
      </c>
      <c r="H79" s="296">
        <f t="shared" ref="H79:W80" si="422">$E79*(1+HLOOKUP(H$6,$G$1:$L$5,$L$3,0))*H$78</f>
        <v>5600</v>
      </c>
      <c r="I79" s="296">
        <f t="shared" si="422"/>
        <v>9600</v>
      </c>
      <c r="J79" s="296">
        <f t="shared" si="422"/>
        <v>13600</v>
      </c>
      <c r="K79" s="296">
        <f t="shared" si="422"/>
        <v>19200</v>
      </c>
      <c r="L79" s="296">
        <f t="shared" si="422"/>
        <v>24800</v>
      </c>
      <c r="M79" s="296">
        <f t="shared" si="422"/>
        <v>32800</v>
      </c>
      <c r="N79" s="296">
        <f t="shared" si="422"/>
        <v>41600</v>
      </c>
      <c r="O79" s="296">
        <f t="shared" si="422"/>
        <v>52800</v>
      </c>
      <c r="P79" s="296">
        <f t="shared" si="422"/>
        <v>65600</v>
      </c>
      <c r="Q79" s="296">
        <f t="shared" si="422"/>
        <v>81600</v>
      </c>
      <c r="R79" s="296">
        <f t="shared" si="422"/>
        <v>100000</v>
      </c>
      <c r="S79" s="296">
        <f t="shared" si="422"/>
        <v>127008</v>
      </c>
      <c r="T79" s="296">
        <f t="shared" si="422"/>
        <v>149472</v>
      </c>
      <c r="U79" s="296">
        <f t="shared" si="422"/>
        <v>174528</v>
      </c>
      <c r="V79" s="296">
        <f t="shared" si="422"/>
        <v>203040</v>
      </c>
      <c r="W79" s="296">
        <f t="shared" si="422"/>
        <v>236736</v>
      </c>
      <c r="X79" s="296">
        <f t="shared" ref="X79:AM80" si="423">$E79*(1+HLOOKUP(X$6,$G$1:$L$5,$L$3,0))*X$78</f>
        <v>274752</v>
      </c>
      <c r="Y79" s="296">
        <f t="shared" si="423"/>
        <v>318816</v>
      </c>
      <c r="Z79" s="296">
        <f t="shared" si="423"/>
        <v>369792</v>
      </c>
      <c r="AA79" s="296">
        <f t="shared" si="423"/>
        <v>427680</v>
      </c>
      <c r="AB79" s="296">
        <f t="shared" si="423"/>
        <v>495072</v>
      </c>
      <c r="AC79" s="296">
        <f t="shared" si="423"/>
        <v>571968</v>
      </c>
      <c r="AD79" s="296">
        <f t="shared" si="423"/>
        <v>660960</v>
      </c>
      <c r="AE79" s="296">
        <f t="shared" si="423"/>
        <v>823944.96000000008</v>
      </c>
      <c r="AF79" s="296">
        <f t="shared" si="423"/>
        <v>950849.28000000014</v>
      </c>
      <c r="AG79" s="296">
        <f t="shared" si="423"/>
        <v>1097349.1200000001</v>
      </c>
      <c r="AH79" s="296">
        <f t="shared" si="423"/>
        <v>1265310.7200000002</v>
      </c>
      <c r="AI79" s="296">
        <f t="shared" si="423"/>
        <v>1457533.4400000002</v>
      </c>
      <c r="AJ79" s="296">
        <f t="shared" si="423"/>
        <v>1679616.0000000002</v>
      </c>
      <c r="AK79" s="296">
        <f t="shared" si="423"/>
        <v>1935290.8800000004</v>
      </c>
      <c r="AL79" s="296">
        <f t="shared" si="423"/>
        <v>2229223.6800000002</v>
      </c>
      <c r="AM79" s="296">
        <f t="shared" si="423"/>
        <v>2566080.0000000005</v>
      </c>
      <c r="AN79" s="296">
        <f t="shared" ref="AN79:BC80" si="424">$E79*(1+HLOOKUP(AN$6,$G$1:$L$5,$L$3,0))*AN$78</f>
        <v>2955191.0400000005</v>
      </c>
      <c r="AO79" s="296">
        <f t="shared" si="424"/>
        <v>3401222.4000000004</v>
      </c>
      <c r="AP79" s="296">
        <f t="shared" si="424"/>
        <v>3914438.4000000004</v>
      </c>
      <c r="AQ79" s="296">
        <f t="shared" si="424"/>
        <v>4443256.1664000005</v>
      </c>
      <c r="AR79" s="296">
        <f t="shared" si="424"/>
        <v>4668996.5568000004</v>
      </c>
      <c r="AS79" s="296">
        <f t="shared" si="424"/>
        <v>4905822.4128</v>
      </c>
      <c r="AT79" s="296">
        <f t="shared" si="424"/>
        <v>5154741.5040000007</v>
      </c>
      <c r="AU79" s="296">
        <f t="shared" si="424"/>
        <v>5415753.8304000003</v>
      </c>
      <c r="AV79" s="296">
        <f t="shared" si="424"/>
        <v>5689867.1616000002</v>
      </c>
      <c r="AW79" s="296">
        <f t="shared" si="424"/>
        <v>5978089.2672000006</v>
      </c>
      <c r="AX79" s="296">
        <f t="shared" si="424"/>
        <v>6280420.1472000005</v>
      </c>
      <c r="AY79" s="296">
        <f t="shared" si="424"/>
        <v>6598875.3408000004</v>
      </c>
      <c r="AZ79" s="296">
        <f t="shared" si="424"/>
        <v>6931439.3088000007</v>
      </c>
      <c r="BA79" s="296">
        <f t="shared" si="424"/>
        <v>7282143.1296000006</v>
      </c>
      <c r="BB79" s="296">
        <f t="shared" si="424"/>
        <v>7649979.0336000007</v>
      </c>
      <c r="BC79" s="296">
        <f t="shared" si="424"/>
        <v>8678831.1736320034</v>
      </c>
      <c r="BD79" s="296">
        <f t="shared" ref="BD79:BN80" si="425">$E79*(1+HLOOKUP(BD$6,$G$1:$L$5,$L$3,0))*BD$78</f>
        <v>9117452.8143360019</v>
      </c>
      <c r="BE79" s="296">
        <f t="shared" si="425"/>
        <v>9576753.8872320037</v>
      </c>
      <c r="BF79" s="296">
        <f t="shared" si="425"/>
        <v>10059999.565824004</v>
      </c>
      <c r="BG79" s="296">
        <f t="shared" si="425"/>
        <v>10567189.850112002</v>
      </c>
      <c r="BH79" s="296">
        <f t="shared" si="425"/>
        <v>11099413.131264003</v>
      </c>
      <c r="BI79" s="296">
        <f t="shared" si="425"/>
        <v>11658846.191616004</v>
      </c>
      <c r="BJ79" s="296">
        <f t="shared" si="425"/>
        <v>12246577.422336005</v>
      </c>
      <c r="BK79" s="296">
        <f t="shared" si="425"/>
        <v>12862606.823424004</v>
      </c>
      <c r="BL79" s="296">
        <f t="shared" si="425"/>
        <v>13510199.568384005</v>
      </c>
      <c r="BM79" s="296">
        <f t="shared" si="425"/>
        <v>14189355.657216005</v>
      </c>
      <c r="BN79" s="297">
        <f t="shared" si="425"/>
        <v>14903340.263424005</v>
      </c>
      <c r="BO79" s="60" t="s">
        <v>101</v>
      </c>
    </row>
    <row r="80" spans="1:67">
      <c r="A80" s="60"/>
      <c r="B80" s="112" t="s">
        <v>346</v>
      </c>
      <c r="C80" s="109"/>
      <c r="D80" s="284"/>
      <c r="E80" s="367">
        <f>E79*(1-C77)</f>
        <v>640</v>
      </c>
      <c r="F80" s="61"/>
      <c r="G80" s="296">
        <f t="shared" ref="G80" si="426">$E80*(1+HLOOKUP(G$6,$G$1:$L$5,$L$3,0))*G$78</f>
        <v>1920</v>
      </c>
      <c r="H80" s="296">
        <f t="shared" si="422"/>
        <v>4480</v>
      </c>
      <c r="I80" s="296">
        <f t="shared" si="422"/>
        <v>7680</v>
      </c>
      <c r="J80" s="296">
        <f t="shared" si="422"/>
        <v>10880</v>
      </c>
      <c r="K80" s="296">
        <f t="shared" si="422"/>
        <v>15360</v>
      </c>
      <c r="L80" s="296">
        <f t="shared" si="422"/>
        <v>19840</v>
      </c>
      <c r="M80" s="296">
        <f t="shared" si="422"/>
        <v>26240</v>
      </c>
      <c r="N80" s="296">
        <f t="shared" si="422"/>
        <v>33280</v>
      </c>
      <c r="O80" s="296">
        <f t="shared" si="422"/>
        <v>42240</v>
      </c>
      <c r="P80" s="296">
        <f t="shared" si="422"/>
        <v>52480</v>
      </c>
      <c r="Q80" s="296">
        <f t="shared" si="422"/>
        <v>65280</v>
      </c>
      <c r="R80" s="296">
        <f t="shared" si="422"/>
        <v>80000</v>
      </c>
      <c r="S80" s="296">
        <f t="shared" si="422"/>
        <v>101606.40000000001</v>
      </c>
      <c r="T80" s="296">
        <f t="shared" si="422"/>
        <v>119577.60000000001</v>
      </c>
      <c r="U80" s="296">
        <f t="shared" si="422"/>
        <v>139622.40000000002</v>
      </c>
      <c r="V80" s="296">
        <f t="shared" si="422"/>
        <v>162432</v>
      </c>
      <c r="W80" s="296">
        <f t="shared" si="422"/>
        <v>189388.80000000002</v>
      </c>
      <c r="X80" s="296">
        <f t="shared" si="423"/>
        <v>219801.60000000001</v>
      </c>
      <c r="Y80" s="296">
        <f t="shared" si="423"/>
        <v>255052.80000000002</v>
      </c>
      <c r="Z80" s="296">
        <f t="shared" si="423"/>
        <v>295833.60000000003</v>
      </c>
      <c r="AA80" s="296">
        <f t="shared" si="423"/>
        <v>342144</v>
      </c>
      <c r="AB80" s="296">
        <f t="shared" si="423"/>
        <v>396057.60000000003</v>
      </c>
      <c r="AC80" s="296">
        <f t="shared" si="423"/>
        <v>457574.40000000002</v>
      </c>
      <c r="AD80" s="296">
        <f t="shared" si="423"/>
        <v>528768</v>
      </c>
      <c r="AE80" s="296">
        <f t="shared" si="423"/>
        <v>659155.96800000011</v>
      </c>
      <c r="AF80" s="296">
        <f t="shared" si="423"/>
        <v>760679.42400000012</v>
      </c>
      <c r="AG80" s="296">
        <f t="shared" si="423"/>
        <v>877879.29600000009</v>
      </c>
      <c r="AH80" s="296">
        <f t="shared" si="423"/>
        <v>1012248.5760000001</v>
      </c>
      <c r="AI80" s="296">
        <f t="shared" si="423"/>
        <v>1166026.7520000001</v>
      </c>
      <c r="AJ80" s="296">
        <f t="shared" si="423"/>
        <v>1343692.8000000003</v>
      </c>
      <c r="AK80" s="296">
        <f t="shared" si="423"/>
        <v>1548232.7040000001</v>
      </c>
      <c r="AL80" s="296">
        <f t="shared" si="423"/>
        <v>1783378.9440000001</v>
      </c>
      <c r="AM80" s="296">
        <f t="shared" si="423"/>
        <v>2052864.0000000002</v>
      </c>
      <c r="AN80" s="296">
        <f t="shared" si="424"/>
        <v>2364152.8320000004</v>
      </c>
      <c r="AO80" s="296">
        <f t="shared" si="424"/>
        <v>2720977.9200000004</v>
      </c>
      <c r="AP80" s="296">
        <f t="shared" si="424"/>
        <v>3131550.72</v>
      </c>
      <c r="AQ80" s="296">
        <f t="shared" si="424"/>
        <v>3554604.9331200006</v>
      </c>
      <c r="AR80" s="296">
        <f t="shared" si="424"/>
        <v>3735197.2454400007</v>
      </c>
      <c r="AS80" s="296">
        <f t="shared" si="424"/>
        <v>3924657.9302400006</v>
      </c>
      <c r="AT80" s="296">
        <f t="shared" si="424"/>
        <v>4123793.2032000008</v>
      </c>
      <c r="AU80" s="296">
        <f t="shared" si="424"/>
        <v>4332603.0643200008</v>
      </c>
      <c r="AV80" s="296">
        <f t="shared" si="424"/>
        <v>4551893.7292800006</v>
      </c>
      <c r="AW80" s="296">
        <f t="shared" si="424"/>
        <v>4782471.4137600008</v>
      </c>
      <c r="AX80" s="296">
        <f t="shared" si="424"/>
        <v>5024336.1177600008</v>
      </c>
      <c r="AY80" s="296">
        <f t="shared" si="424"/>
        <v>5279100.272640001</v>
      </c>
      <c r="AZ80" s="296">
        <f t="shared" si="424"/>
        <v>5545151.4470400009</v>
      </c>
      <c r="BA80" s="296">
        <f t="shared" si="424"/>
        <v>5825714.503680001</v>
      </c>
      <c r="BB80" s="296">
        <f t="shared" si="424"/>
        <v>6119983.2268800009</v>
      </c>
      <c r="BC80" s="296">
        <f t="shared" si="424"/>
        <v>6943064.9389056014</v>
      </c>
      <c r="BD80" s="296">
        <f t="shared" si="425"/>
        <v>7293962.2514688019</v>
      </c>
      <c r="BE80" s="296">
        <f t="shared" si="425"/>
        <v>7661403.1097856015</v>
      </c>
      <c r="BF80" s="296">
        <f t="shared" si="425"/>
        <v>8047999.652659202</v>
      </c>
      <c r="BG80" s="296">
        <f t="shared" si="425"/>
        <v>8453751.8800896015</v>
      </c>
      <c r="BH80" s="296">
        <f t="shared" si="425"/>
        <v>8879530.5050112028</v>
      </c>
      <c r="BI80" s="296">
        <f t="shared" si="425"/>
        <v>9327076.953292802</v>
      </c>
      <c r="BJ80" s="296">
        <f t="shared" si="425"/>
        <v>9797261.9378688019</v>
      </c>
      <c r="BK80" s="296">
        <f t="shared" si="425"/>
        <v>10290085.458739202</v>
      </c>
      <c r="BL80" s="296">
        <f t="shared" si="425"/>
        <v>10808159.654707203</v>
      </c>
      <c r="BM80" s="296">
        <f t="shared" si="425"/>
        <v>11351484.525772803</v>
      </c>
      <c r="BN80" s="297">
        <f t="shared" si="425"/>
        <v>11922672.210739203</v>
      </c>
      <c r="BO80" s="60" t="s">
        <v>101</v>
      </c>
    </row>
    <row r="81" spans="1:67">
      <c r="A81" s="60"/>
      <c r="B81" s="364" t="s">
        <v>327</v>
      </c>
      <c r="C81" s="109"/>
      <c r="D81" s="284"/>
      <c r="E81" s="284"/>
      <c r="F81" s="338"/>
      <c r="G81" s="296">
        <f>G79-G80</f>
        <v>480</v>
      </c>
      <c r="H81" s="296">
        <f t="shared" ref="H81" si="427">H79-H80</f>
        <v>1120</v>
      </c>
      <c r="I81" s="296">
        <f t="shared" ref="I81" si="428">I79-I80</f>
        <v>1920</v>
      </c>
      <c r="J81" s="296">
        <f t="shared" ref="J81" si="429">J79-J80</f>
        <v>2720</v>
      </c>
      <c r="K81" s="296">
        <f t="shared" ref="K81" si="430">K79-K80</f>
        <v>3840</v>
      </c>
      <c r="L81" s="296">
        <f t="shared" ref="L81" si="431">L79-L80</f>
        <v>4960</v>
      </c>
      <c r="M81" s="296">
        <f t="shared" ref="M81" si="432">M79-M80</f>
        <v>6560</v>
      </c>
      <c r="N81" s="296">
        <f t="shared" ref="N81" si="433">N79-N80</f>
        <v>8320</v>
      </c>
      <c r="O81" s="296">
        <f t="shared" ref="O81" si="434">O79-O80</f>
        <v>10560</v>
      </c>
      <c r="P81" s="296">
        <f t="shared" ref="P81" si="435">P79-P80</f>
        <v>13120</v>
      </c>
      <c r="Q81" s="296">
        <f t="shared" ref="Q81" si="436">Q79-Q80</f>
        <v>16320</v>
      </c>
      <c r="R81" s="296">
        <f t="shared" ref="R81" si="437">R79-R80</f>
        <v>20000</v>
      </c>
      <c r="S81" s="296">
        <f t="shared" ref="S81" si="438">S79-S80</f>
        <v>25401.599999999991</v>
      </c>
      <c r="T81" s="296">
        <f t="shared" ref="T81" si="439">T79-T80</f>
        <v>29894.399999999994</v>
      </c>
      <c r="U81" s="296">
        <f t="shared" ref="U81" si="440">U79-U80</f>
        <v>34905.599999999977</v>
      </c>
      <c r="V81" s="296">
        <f t="shared" ref="V81" si="441">V79-V80</f>
        <v>40608</v>
      </c>
      <c r="W81" s="296">
        <f t="shared" ref="W81" si="442">W79-W80</f>
        <v>47347.199999999983</v>
      </c>
      <c r="X81" s="296">
        <f t="shared" ref="X81" si="443">X79-X80</f>
        <v>54950.399999999994</v>
      </c>
      <c r="Y81" s="296">
        <f t="shared" ref="Y81" si="444">Y79-Y80</f>
        <v>63763.199999999983</v>
      </c>
      <c r="Z81" s="296">
        <f t="shared" ref="Z81" si="445">Z79-Z80</f>
        <v>73958.399999999965</v>
      </c>
      <c r="AA81" s="296">
        <f t="shared" ref="AA81" si="446">AA79-AA80</f>
        <v>85536</v>
      </c>
      <c r="AB81" s="296">
        <f t="shared" ref="AB81" si="447">AB79-AB80</f>
        <v>99014.399999999965</v>
      </c>
      <c r="AC81" s="296">
        <f t="shared" ref="AC81" si="448">AC79-AC80</f>
        <v>114393.59999999998</v>
      </c>
      <c r="AD81" s="296">
        <f t="shared" ref="AD81" si="449">AD79-AD80</f>
        <v>132192</v>
      </c>
      <c r="AE81" s="296">
        <f t="shared" ref="AE81" si="450">AE79-AE80</f>
        <v>164788.99199999997</v>
      </c>
      <c r="AF81" s="296">
        <f t="shared" ref="AF81" si="451">AF79-AF80</f>
        <v>190169.85600000003</v>
      </c>
      <c r="AG81" s="296">
        <f t="shared" ref="AG81" si="452">AG79-AG80</f>
        <v>219469.82400000002</v>
      </c>
      <c r="AH81" s="296">
        <f t="shared" ref="AH81" si="453">AH79-AH80</f>
        <v>253062.14400000009</v>
      </c>
      <c r="AI81" s="296">
        <f t="shared" ref="AI81" si="454">AI79-AI80</f>
        <v>291506.68800000008</v>
      </c>
      <c r="AJ81" s="296">
        <f t="shared" ref="AJ81" si="455">AJ79-AJ80</f>
        <v>335923.19999999995</v>
      </c>
      <c r="AK81" s="296">
        <f t="shared" ref="AK81" si="456">AK79-AK80</f>
        <v>387058.17600000021</v>
      </c>
      <c r="AL81" s="296">
        <f t="shared" ref="AL81" si="457">AL79-AL80</f>
        <v>445844.73600000003</v>
      </c>
      <c r="AM81" s="296">
        <f t="shared" ref="AM81" si="458">AM79-AM80</f>
        <v>513216.00000000023</v>
      </c>
      <c r="AN81" s="296">
        <f t="shared" ref="AN81" si="459">AN79-AN80</f>
        <v>591038.2080000001</v>
      </c>
      <c r="AO81" s="296">
        <f t="shared" ref="AO81" si="460">AO79-AO80</f>
        <v>680244.48</v>
      </c>
      <c r="AP81" s="296">
        <f t="shared" ref="AP81" si="461">AP79-AP80</f>
        <v>782887.68000000017</v>
      </c>
      <c r="AQ81" s="296">
        <f t="shared" ref="AQ81" si="462">AQ79-AQ80</f>
        <v>888651.23327999981</v>
      </c>
      <c r="AR81" s="296">
        <f t="shared" ref="AR81" si="463">AR79-AR80</f>
        <v>933799.3113599997</v>
      </c>
      <c r="AS81" s="296">
        <f t="shared" ref="AS81" si="464">AS79-AS80</f>
        <v>981164.48255999945</v>
      </c>
      <c r="AT81" s="296">
        <f t="shared" ref="AT81" si="465">AT79-AT80</f>
        <v>1030948.3007999999</v>
      </c>
      <c r="AU81" s="296">
        <f t="shared" ref="AU81" si="466">AU79-AU80</f>
        <v>1083150.7660799995</v>
      </c>
      <c r="AV81" s="296">
        <f t="shared" ref="AV81" si="467">AV79-AV80</f>
        <v>1137973.4323199997</v>
      </c>
      <c r="AW81" s="296">
        <f t="shared" ref="AW81" si="468">AW79-AW80</f>
        <v>1195617.8534399997</v>
      </c>
      <c r="AX81" s="296">
        <f t="shared" ref="AX81" si="469">AX79-AX80</f>
        <v>1256084.0294399997</v>
      </c>
      <c r="AY81" s="296">
        <f t="shared" ref="AY81" si="470">AY79-AY80</f>
        <v>1319775.0681599993</v>
      </c>
      <c r="AZ81" s="296">
        <f t="shared" ref="AZ81" si="471">AZ79-AZ80</f>
        <v>1386287.8617599998</v>
      </c>
      <c r="BA81" s="296">
        <f t="shared" ref="BA81" si="472">BA79-BA80</f>
        <v>1456428.6259199996</v>
      </c>
      <c r="BB81" s="296">
        <f t="shared" ref="BB81" si="473">BB79-BB80</f>
        <v>1529995.8067199998</v>
      </c>
      <c r="BC81" s="296">
        <f t="shared" ref="BC81" si="474">BC79-BC80</f>
        <v>1735766.234726402</v>
      </c>
      <c r="BD81" s="296">
        <f t="shared" ref="BD81" si="475">BD79-BD80</f>
        <v>1823490.5628672</v>
      </c>
      <c r="BE81" s="296">
        <f t="shared" ref="BE81" si="476">BE79-BE80</f>
        <v>1915350.7774464022</v>
      </c>
      <c r="BF81" s="296">
        <f t="shared" ref="BF81" si="477">BF79-BF80</f>
        <v>2011999.9131648019</v>
      </c>
      <c r="BG81" s="296">
        <f t="shared" ref="BG81" si="478">BG79-BG80</f>
        <v>2113437.9700224008</v>
      </c>
      <c r="BH81" s="296">
        <f t="shared" ref="BH81" si="479">BH79-BH80</f>
        <v>2219882.6262528002</v>
      </c>
      <c r="BI81" s="296">
        <f t="shared" ref="BI81" si="480">BI79-BI80</f>
        <v>2331769.2383232024</v>
      </c>
      <c r="BJ81" s="296">
        <f t="shared" ref="BJ81" si="481">BJ79-BJ80</f>
        <v>2449315.4844672028</v>
      </c>
      <c r="BK81" s="296">
        <f t="shared" ref="BK81" si="482">BK79-BK80</f>
        <v>2572521.3646848015</v>
      </c>
      <c r="BL81" s="296">
        <f t="shared" ref="BL81" si="483">BL79-BL80</f>
        <v>2702039.9136768021</v>
      </c>
      <c r="BM81" s="296">
        <f t="shared" ref="BM81" si="484">BM79-BM80</f>
        <v>2837871.1314432025</v>
      </c>
      <c r="BN81" s="297">
        <f t="shared" ref="BN81" si="485">BN79-BN80</f>
        <v>2980668.0526848026</v>
      </c>
      <c r="BO81" s="60" t="s">
        <v>101</v>
      </c>
    </row>
    <row r="82" spans="1:67" s="58" customFormat="1">
      <c r="B82" s="364" t="s">
        <v>308</v>
      </c>
      <c r="C82" s="109"/>
      <c r="D82" s="284"/>
      <c r="E82" s="284"/>
      <c r="F82" s="61"/>
      <c r="G82" s="296">
        <f>G79*HLOOKUP(G$6,$G$1:$L$5,$L$5,0)</f>
        <v>0</v>
      </c>
      <c r="H82" s="296">
        <f t="shared" ref="H82:BN82" si="486">H79*HLOOKUP(H$6,$G$1:$L$5,$L$5,0)</f>
        <v>0</v>
      </c>
      <c r="I82" s="296">
        <f t="shared" si="486"/>
        <v>0</v>
      </c>
      <c r="J82" s="296">
        <f t="shared" si="486"/>
        <v>0</v>
      </c>
      <c r="K82" s="296">
        <f t="shared" si="486"/>
        <v>0</v>
      </c>
      <c r="L82" s="296">
        <f t="shared" si="486"/>
        <v>0</v>
      </c>
      <c r="M82" s="296">
        <f t="shared" si="486"/>
        <v>0</v>
      </c>
      <c r="N82" s="296">
        <f t="shared" si="486"/>
        <v>0</v>
      </c>
      <c r="O82" s="296">
        <f t="shared" si="486"/>
        <v>0</v>
      </c>
      <c r="P82" s="296">
        <f t="shared" si="486"/>
        <v>0</v>
      </c>
      <c r="Q82" s="296">
        <f t="shared" si="486"/>
        <v>0</v>
      </c>
      <c r="R82" s="296">
        <f t="shared" si="486"/>
        <v>0</v>
      </c>
      <c r="S82" s="296">
        <f t="shared" si="486"/>
        <v>0</v>
      </c>
      <c r="T82" s="296">
        <f t="shared" si="486"/>
        <v>0</v>
      </c>
      <c r="U82" s="296">
        <f t="shared" si="486"/>
        <v>0</v>
      </c>
      <c r="V82" s="296">
        <f t="shared" si="486"/>
        <v>0</v>
      </c>
      <c r="W82" s="296">
        <f t="shared" si="486"/>
        <v>0</v>
      </c>
      <c r="X82" s="296">
        <f t="shared" si="486"/>
        <v>0</v>
      </c>
      <c r="Y82" s="296">
        <f t="shared" si="486"/>
        <v>0</v>
      </c>
      <c r="Z82" s="296">
        <f t="shared" si="486"/>
        <v>0</v>
      </c>
      <c r="AA82" s="296">
        <f t="shared" si="486"/>
        <v>0</v>
      </c>
      <c r="AB82" s="296">
        <f t="shared" si="486"/>
        <v>0</v>
      </c>
      <c r="AC82" s="296">
        <f t="shared" si="486"/>
        <v>0</v>
      </c>
      <c r="AD82" s="296">
        <f t="shared" si="486"/>
        <v>0</v>
      </c>
      <c r="AE82" s="296">
        <f t="shared" si="486"/>
        <v>0</v>
      </c>
      <c r="AF82" s="296">
        <f t="shared" si="486"/>
        <v>0</v>
      </c>
      <c r="AG82" s="296">
        <f t="shared" si="486"/>
        <v>0</v>
      </c>
      <c r="AH82" s="296">
        <f t="shared" si="486"/>
        <v>0</v>
      </c>
      <c r="AI82" s="296">
        <f t="shared" si="486"/>
        <v>0</v>
      </c>
      <c r="AJ82" s="296">
        <f t="shared" si="486"/>
        <v>0</v>
      </c>
      <c r="AK82" s="296">
        <f t="shared" si="486"/>
        <v>0</v>
      </c>
      <c r="AL82" s="296">
        <f t="shared" si="486"/>
        <v>0</v>
      </c>
      <c r="AM82" s="296">
        <f t="shared" si="486"/>
        <v>0</v>
      </c>
      <c r="AN82" s="296">
        <f t="shared" si="486"/>
        <v>0</v>
      </c>
      <c r="AO82" s="296">
        <f t="shared" si="486"/>
        <v>0</v>
      </c>
      <c r="AP82" s="296">
        <f t="shared" si="486"/>
        <v>0</v>
      </c>
      <c r="AQ82" s="296">
        <f t="shared" si="486"/>
        <v>0</v>
      </c>
      <c r="AR82" s="296">
        <f t="shared" si="486"/>
        <v>0</v>
      </c>
      <c r="AS82" s="296">
        <f t="shared" si="486"/>
        <v>0</v>
      </c>
      <c r="AT82" s="296">
        <f t="shared" si="486"/>
        <v>0</v>
      </c>
      <c r="AU82" s="296">
        <f t="shared" si="486"/>
        <v>0</v>
      </c>
      <c r="AV82" s="296">
        <f t="shared" si="486"/>
        <v>0</v>
      </c>
      <c r="AW82" s="296">
        <f t="shared" si="486"/>
        <v>0</v>
      </c>
      <c r="AX82" s="296">
        <f t="shared" si="486"/>
        <v>0</v>
      </c>
      <c r="AY82" s="296">
        <f t="shared" si="486"/>
        <v>0</v>
      </c>
      <c r="AZ82" s="296">
        <f t="shared" si="486"/>
        <v>0</v>
      </c>
      <c r="BA82" s="296">
        <f t="shared" si="486"/>
        <v>0</v>
      </c>
      <c r="BB82" s="296">
        <f t="shared" si="486"/>
        <v>0</v>
      </c>
      <c r="BC82" s="296">
        <f t="shared" si="486"/>
        <v>0</v>
      </c>
      <c r="BD82" s="296">
        <f t="shared" si="486"/>
        <v>0</v>
      </c>
      <c r="BE82" s="296">
        <f t="shared" si="486"/>
        <v>0</v>
      </c>
      <c r="BF82" s="296">
        <f t="shared" si="486"/>
        <v>0</v>
      </c>
      <c r="BG82" s="296">
        <f t="shared" si="486"/>
        <v>0</v>
      </c>
      <c r="BH82" s="296">
        <f t="shared" si="486"/>
        <v>0</v>
      </c>
      <c r="BI82" s="296">
        <f t="shared" si="486"/>
        <v>0</v>
      </c>
      <c r="BJ82" s="296">
        <f t="shared" si="486"/>
        <v>0</v>
      </c>
      <c r="BK82" s="296">
        <f t="shared" si="486"/>
        <v>0</v>
      </c>
      <c r="BL82" s="296">
        <f t="shared" si="486"/>
        <v>0</v>
      </c>
      <c r="BM82" s="296">
        <f t="shared" si="486"/>
        <v>0</v>
      </c>
      <c r="BN82" s="297">
        <f t="shared" si="486"/>
        <v>0</v>
      </c>
      <c r="BO82" s="60" t="s">
        <v>101</v>
      </c>
    </row>
    <row r="83" spans="1:67">
      <c r="B83" s="69"/>
      <c r="C83" s="109"/>
      <c r="D83" s="108"/>
      <c r="E83" s="361"/>
      <c r="F83" s="44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7"/>
      <c r="BO83" s="60" t="s">
        <v>101</v>
      </c>
    </row>
    <row r="84" spans="1:67" s="58" customFormat="1">
      <c r="A84" s="60">
        <v>9</v>
      </c>
      <c r="B84" s="114" t="s">
        <v>347</v>
      </c>
      <c r="C84" s="109">
        <v>0.16</v>
      </c>
      <c r="D84" s="108">
        <v>0.04</v>
      </c>
      <c r="E84" s="284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283"/>
      <c r="BO84" s="60" t="s">
        <v>101</v>
      </c>
    </row>
    <row r="85" spans="1:67" s="58" customFormat="1">
      <c r="A85" s="56"/>
      <c r="B85" s="112" t="s">
        <v>322</v>
      </c>
      <c r="C85" s="284"/>
      <c r="D85" s="374"/>
      <c r="E85" s="361"/>
      <c r="F85" s="44"/>
      <c r="G85" s="296">
        <f t="shared" ref="G85:BN85" si="487">ROUND(G$25*$D84,0)</f>
        <v>1</v>
      </c>
      <c r="H85" s="296">
        <f t="shared" si="487"/>
        <v>3</v>
      </c>
      <c r="I85" s="296">
        <f t="shared" si="487"/>
        <v>5</v>
      </c>
      <c r="J85" s="296">
        <f t="shared" si="487"/>
        <v>7</v>
      </c>
      <c r="K85" s="296">
        <f t="shared" si="487"/>
        <v>9</v>
      </c>
      <c r="L85" s="296">
        <f t="shared" si="487"/>
        <v>13</v>
      </c>
      <c r="M85" s="296">
        <f t="shared" si="487"/>
        <v>16</v>
      </c>
      <c r="N85" s="296">
        <f t="shared" si="487"/>
        <v>21</v>
      </c>
      <c r="O85" s="296">
        <f t="shared" si="487"/>
        <v>26</v>
      </c>
      <c r="P85" s="296">
        <f t="shared" si="487"/>
        <v>33</v>
      </c>
      <c r="Q85" s="296">
        <f t="shared" si="487"/>
        <v>41</v>
      </c>
      <c r="R85" s="296">
        <f t="shared" si="487"/>
        <v>50</v>
      </c>
      <c r="S85" s="296">
        <f t="shared" si="487"/>
        <v>59</v>
      </c>
      <c r="T85" s="296">
        <f t="shared" si="487"/>
        <v>69</v>
      </c>
      <c r="U85" s="296">
        <f t="shared" si="487"/>
        <v>81</v>
      </c>
      <c r="V85" s="296">
        <f t="shared" si="487"/>
        <v>94</v>
      </c>
      <c r="W85" s="296">
        <f t="shared" si="487"/>
        <v>110</v>
      </c>
      <c r="X85" s="296">
        <f t="shared" si="487"/>
        <v>127</v>
      </c>
      <c r="Y85" s="296">
        <f t="shared" si="487"/>
        <v>148</v>
      </c>
      <c r="Z85" s="296">
        <f t="shared" si="487"/>
        <v>171</v>
      </c>
      <c r="AA85" s="296">
        <f t="shared" si="487"/>
        <v>198</v>
      </c>
      <c r="AB85" s="296">
        <f t="shared" si="487"/>
        <v>229</v>
      </c>
      <c r="AC85" s="296">
        <f t="shared" si="487"/>
        <v>265</v>
      </c>
      <c r="AD85" s="296">
        <f t="shared" si="487"/>
        <v>306</v>
      </c>
      <c r="AE85" s="296">
        <f t="shared" si="487"/>
        <v>353</v>
      </c>
      <c r="AF85" s="296">
        <f t="shared" si="487"/>
        <v>408</v>
      </c>
      <c r="AG85" s="296">
        <f t="shared" si="487"/>
        <v>470</v>
      </c>
      <c r="AH85" s="296">
        <f t="shared" si="487"/>
        <v>542</v>
      </c>
      <c r="AI85" s="296">
        <f t="shared" si="487"/>
        <v>625</v>
      </c>
      <c r="AJ85" s="296">
        <f t="shared" si="487"/>
        <v>720</v>
      </c>
      <c r="AK85" s="296">
        <f t="shared" si="487"/>
        <v>830</v>
      </c>
      <c r="AL85" s="296">
        <f t="shared" si="487"/>
        <v>955</v>
      </c>
      <c r="AM85" s="296">
        <f t="shared" si="487"/>
        <v>1100</v>
      </c>
      <c r="AN85" s="296">
        <f t="shared" si="487"/>
        <v>1267</v>
      </c>
      <c r="AO85" s="296">
        <f t="shared" si="487"/>
        <v>1458</v>
      </c>
      <c r="AP85" s="296">
        <f t="shared" si="487"/>
        <v>1678</v>
      </c>
      <c r="AQ85" s="296">
        <f t="shared" si="487"/>
        <v>1763</v>
      </c>
      <c r="AR85" s="296">
        <f t="shared" si="487"/>
        <v>1853</v>
      </c>
      <c r="AS85" s="296">
        <f t="shared" si="487"/>
        <v>1947</v>
      </c>
      <c r="AT85" s="296">
        <f t="shared" si="487"/>
        <v>2046</v>
      </c>
      <c r="AU85" s="296">
        <f t="shared" si="487"/>
        <v>2150</v>
      </c>
      <c r="AV85" s="296">
        <f t="shared" si="487"/>
        <v>2259</v>
      </c>
      <c r="AW85" s="296">
        <f t="shared" si="487"/>
        <v>2373</v>
      </c>
      <c r="AX85" s="296">
        <f t="shared" si="487"/>
        <v>2493</v>
      </c>
      <c r="AY85" s="296">
        <f t="shared" si="487"/>
        <v>2619</v>
      </c>
      <c r="AZ85" s="296">
        <f t="shared" si="487"/>
        <v>2751</v>
      </c>
      <c r="BA85" s="296">
        <f t="shared" si="487"/>
        <v>2890</v>
      </c>
      <c r="BB85" s="296">
        <f t="shared" si="487"/>
        <v>3036</v>
      </c>
      <c r="BC85" s="296">
        <f t="shared" si="487"/>
        <v>3190</v>
      </c>
      <c r="BD85" s="296">
        <f t="shared" si="487"/>
        <v>3351</v>
      </c>
      <c r="BE85" s="296">
        <f t="shared" si="487"/>
        <v>3520</v>
      </c>
      <c r="BF85" s="296">
        <f t="shared" si="487"/>
        <v>3697</v>
      </c>
      <c r="BG85" s="296">
        <f t="shared" si="487"/>
        <v>3884</v>
      </c>
      <c r="BH85" s="296">
        <f t="shared" si="487"/>
        <v>4079</v>
      </c>
      <c r="BI85" s="296">
        <f t="shared" si="487"/>
        <v>4285</v>
      </c>
      <c r="BJ85" s="296">
        <f t="shared" si="487"/>
        <v>4501</v>
      </c>
      <c r="BK85" s="296">
        <f t="shared" si="487"/>
        <v>4727</v>
      </c>
      <c r="BL85" s="296">
        <f t="shared" si="487"/>
        <v>4965</v>
      </c>
      <c r="BM85" s="296">
        <f t="shared" si="487"/>
        <v>5215</v>
      </c>
      <c r="BN85" s="297">
        <f t="shared" si="487"/>
        <v>5477</v>
      </c>
      <c r="BO85" s="60" t="s">
        <v>101</v>
      </c>
    </row>
    <row r="86" spans="1:67">
      <c r="A86" s="60"/>
      <c r="B86" s="112" t="s">
        <v>323</v>
      </c>
      <c r="C86" s="109"/>
      <c r="D86" s="284"/>
      <c r="E86" s="367">
        <v>3300</v>
      </c>
      <c r="F86" s="61"/>
      <c r="G86" s="296">
        <f>$E86*(1+HLOOKUP(G$6,$G$1:$L$5,$L$3,0))*G$85</f>
        <v>3300</v>
      </c>
      <c r="H86" s="296">
        <f t="shared" ref="H86:W87" si="488">$E86*(1+HLOOKUP(H$6,$G$1:$L$5,$L$3,0))*H$85</f>
        <v>9900</v>
      </c>
      <c r="I86" s="296">
        <f t="shared" si="488"/>
        <v>16500</v>
      </c>
      <c r="J86" s="296">
        <f t="shared" si="488"/>
        <v>23100</v>
      </c>
      <c r="K86" s="296">
        <f t="shared" si="488"/>
        <v>29700</v>
      </c>
      <c r="L86" s="296">
        <f t="shared" si="488"/>
        <v>42900</v>
      </c>
      <c r="M86" s="296">
        <f t="shared" si="488"/>
        <v>52800</v>
      </c>
      <c r="N86" s="296">
        <f t="shared" si="488"/>
        <v>69300</v>
      </c>
      <c r="O86" s="296">
        <f t="shared" si="488"/>
        <v>85800</v>
      </c>
      <c r="P86" s="296">
        <f t="shared" si="488"/>
        <v>108900</v>
      </c>
      <c r="Q86" s="296">
        <f t="shared" si="488"/>
        <v>135300</v>
      </c>
      <c r="R86" s="296">
        <f t="shared" si="488"/>
        <v>165000</v>
      </c>
      <c r="S86" s="296">
        <f t="shared" si="488"/>
        <v>210276.00000000003</v>
      </c>
      <c r="T86" s="296">
        <f t="shared" si="488"/>
        <v>245916.00000000003</v>
      </c>
      <c r="U86" s="296">
        <f t="shared" si="488"/>
        <v>288684.00000000006</v>
      </c>
      <c r="V86" s="296">
        <f t="shared" si="488"/>
        <v>335016.00000000006</v>
      </c>
      <c r="W86" s="296">
        <f t="shared" si="488"/>
        <v>392040.00000000006</v>
      </c>
      <c r="X86" s="296">
        <f t="shared" ref="X86:AM87" si="489">$E86*(1+HLOOKUP(X$6,$G$1:$L$5,$L$3,0))*X$85</f>
        <v>452628.00000000006</v>
      </c>
      <c r="Y86" s="296">
        <f t="shared" si="489"/>
        <v>527472.00000000012</v>
      </c>
      <c r="Z86" s="296">
        <f t="shared" si="489"/>
        <v>609444.00000000012</v>
      </c>
      <c r="AA86" s="296">
        <f t="shared" si="489"/>
        <v>705672.00000000012</v>
      </c>
      <c r="AB86" s="296">
        <f t="shared" si="489"/>
        <v>816156.00000000012</v>
      </c>
      <c r="AC86" s="296">
        <f t="shared" si="489"/>
        <v>944460.00000000012</v>
      </c>
      <c r="AD86" s="296">
        <f t="shared" si="489"/>
        <v>1090584.0000000002</v>
      </c>
      <c r="AE86" s="296">
        <f t="shared" si="489"/>
        <v>1358739.36</v>
      </c>
      <c r="AF86" s="296">
        <f t="shared" si="489"/>
        <v>1570440.9600000002</v>
      </c>
      <c r="AG86" s="296">
        <f t="shared" si="489"/>
        <v>1809086.4000000001</v>
      </c>
      <c r="AH86" s="296">
        <f t="shared" si="489"/>
        <v>2086223.0400000003</v>
      </c>
      <c r="AI86" s="296">
        <f t="shared" si="489"/>
        <v>2405700</v>
      </c>
      <c r="AJ86" s="296">
        <f t="shared" si="489"/>
        <v>2771366.4000000004</v>
      </c>
      <c r="AK86" s="296">
        <f t="shared" si="489"/>
        <v>3194769.6</v>
      </c>
      <c r="AL86" s="296">
        <f t="shared" si="489"/>
        <v>3675909.6000000006</v>
      </c>
      <c r="AM86" s="296">
        <f t="shared" si="489"/>
        <v>4234032</v>
      </c>
      <c r="AN86" s="296">
        <f t="shared" ref="AN86:BC87" si="490">$E86*(1+HLOOKUP(AN$6,$G$1:$L$5,$L$3,0))*AN$85</f>
        <v>4876835.04</v>
      </c>
      <c r="AO86" s="296">
        <f t="shared" si="490"/>
        <v>5612016.9600000009</v>
      </c>
      <c r="AP86" s="296">
        <f t="shared" si="490"/>
        <v>6458823.3600000003</v>
      </c>
      <c r="AQ86" s="296">
        <f t="shared" si="490"/>
        <v>7328878.4448000006</v>
      </c>
      <c r="AR86" s="296">
        <f t="shared" si="490"/>
        <v>7703012.9088000003</v>
      </c>
      <c r="AS86" s="296">
        <f t="shared" si="490"/>
        <v>8093775.5712000001</v>
      </c>
      <c r="AT86" s="296">
        <f t="shared" si="490"/>
        <v>8505323.4816000015</v>
      </c>
      <c r="AU86" s="296">
        <f t="shared" si="490"/>
        <v>8937656.6400000006</v>
      </c>
      <c r="AV86" s="296">
        <f t="shared" si="490"/>
        <v>9390775.0464000013</v>
      </c>
      <c r="AW86" s="296">
        <f t="shared" si="490"/>
        <v>9864678.7007999998</v>
      </c>
      <c r="AX86" s="296">
        <f t="shared" si="490"/>
        <v>10363524.652800001</v>
      </c>
      <c r="AY86" s="296">
        <f t="shared" si="490"/>
        <v>10887312.9024</v>
      </c>
      <c r="AZ86" s="296">
        <f t="shared" si="490"/>
        <v>11436043.4496</v>
      </c>
      <c r="BA86" s="296">
        <f t="shared" si="490"/>
        <v>12013873.344000001</v>
      </c>
      <c r="BB86" s="296">
        <f t="shared" si="490"/>
        <v>12620802.585600002</v>
      </c>
      <c r="BC86" s="296">
        <f t="shared" si="490"/>
        <v>14321867.281920003</v>
      </c>
      <c r="BD86" s="296">
        <f t="shared" ref="BD86:BN87" si="491">$E86*(1+HLOOKUP(BD$6,$G$1:$L$5,$L$3,0))*BD$85</f>
        <v>15044695.066368002</v>
      </c>
      <c r="BE86" s="296">
        <f t="shared" si="491"/>
        <v>15803439.759360002</v>
      </c>
      <c r="BF86" s="296">
        <f t="shared" si="491"/>
        <v>16598101.360896003</v>
      </c>
      <c r="BG86" s="296">
        <f t="shared" si="491"/>
        <v>17437659.098112002</v>
      </c>
      <c r="BH86" s="296">
        <f t="shared" si="491"/>
        <v>18313133.743872002</v>
      </c>
      <c r="BI86" s="296">
        <f t="shared" si="491"/>
        <v>19237994.138880003</v>
      </c>
      <c r="BJ86" s="296">
        <f t="shared" si="491"/>
        <v>20207750.669568002</v>
      </c>
      <c r="BK86" s="296">
        <f t="shared" si="491"/>
        <v>21222403.335936002</v>
      </c>
      <c r="BL86" s="296">
        <f t="shared" si="491"/>
        <v>22290931.365120005</v>
      </c>
      <c r="BM86" s="296">
        <f t="shared" si="491"/>
        <v>23413334.757120002</v>
      </c>
      <c r="BN86" s="297">
        <f t="shared" si="491"/>
        <v>24589613.511936005</v>
      </c>
      <c r="BO86" s="60" t="s">
        <v>101</v>
      </c>
    </row>
    <row r="87" spans="1:67">
      <c r="A87" s="60"/>
      <c r="B87" s="112" t="s">
        <v>346</v>
      </c>
      <c r="C87" s="109"/>
      <c r="D87" s="284"/>
      <c r="E87" s="367">
        <f>E86*(1-C84)</f>
        <v>2772</v>
      </c>
      <c r="F87" s="61"/>
      <c r="G87" s="296">
        <f t="shared" ref="G87" si="492">$E87*(1+HLOOKUP(G$6,$G$1:$L$5,$L$3,0))*G$85</f>
        <v>2772</v>
      </c>
      <c r="H87" s="296">
        <f t="shared" si="488"/>
        <v>8316</v>
      </c>
      <c r="I87" s="296">
        <f t="shared" si="488"/>
        <v>13860</v>
      </c>
      <c r="J87" s="296">
        <f t="shared" si="488"/>
        <v>19404</v>
      </c>
      <c r="K87" s="296">
        <f t="shared" si="488"/>
        <v>24948</v>
      </c>
      <c r="L87" s="296">
        <f t="shared" si="488"/>
        <v>36036</v>
      </c>
      <c r="M87" s="296">
        <f t="shared" si="488"/>
        <v>44352</v>
      </c>
      <c r="N87" s="296">
        <f t="shared" si="488"/>
        <v>58212</v>
      </c>
      <c r="O87" s="296">
        <f t="shared" si="488"/>
        <v>72072</v>
      </c>
      <c r="P87" s="296">
        <f t="shared" si="488"/>
        <v>91476</v>
      </c>
      <c r="Q87" s="296">
        <f t="shared" si="488"/>
        <v>113652</v>
      </c>
      <c r="R87" s="296">
        <f t="shared" si="488"/>
        <v>138600</v>
      </c>
      <c r="S87" s="296">
        <f t="shared" si="488"/>
        <v>176631.84000000003</v>
      </c>
      <c r="T87" s="296">
        <f t="shared" si="488"/>
        <v>206569.44</v>
      </c>
      <c r="U87" s="296">
        <f t="shared" si="488"/>
        <v>242494.56000000003</v>
      </c>
      <c r="V87" s="296">
        <f t="shared" si="488"/>
        <v>281413.44</v>
      </c>
      <c r="W87" s="296">
        <f t="shared" si="488"/>
        <v>329313.60000000003</v>
      </c>
      <c r="X87" s="296">
        <f t="shared" si="489"/>
        <v>380207.52</v>
      </c>
      <c r="Y87" s="296">
        <f t="shared" si="489"/>
        <v>443076.48000000004</v>
      </c>
      <c r="Z87" s="296">
        <f t="shared" si="489"/>
        <v>511932.96</v>
      </c>
      <c r="AA87" s="296">
        <f t="shared" si="489"/>
        <v>592764.4800000001</v>
      </c>
      <c r="AB87" s="296">
        <f t="shared" si="489"/>
        <v>685571.04</v>
      </c>
      <c r="AC87" s="296">
        <f t="shared" si="489"/>
        <v>793346.4</v>
      </c>
      <c r="AD87" s="296">
        <f t="shared" si="489"/>
        <v>916090.56</v>
      </c>
      <c r="AE87" s="296">
        <f t="shared" si="489"/>
        <v>1141341.0624000002</v>
      </c>
      <c r="AF87" s="296">
        <f t="shared" si="489"/>
        <v>1319170.4064000002</v>
      </c>
      <c r="AG87" s="296">
        <f t="shared" si="489"/>
        <v>1519632.5760000001</v>
      </c>
      <c r="AH87" s="296">
        <f t="shared" si="489"/>
        <v>1752427.3536000003</v>
      </c>
      <c r="AI87" s="296">
        <f t="shared" si="489"/>
        <v>2020788.0000000002</v>
      </c>
      <c r="AJ87" s="296">
        <f t="shared" si="489"/>
        <v>2327947.7760000005</v>
      </c>
      <c r="AK87" s="296">
        <f t="shared" si="489"/>
        <v>2683606.4640000006</v>
      </c>
      <c r="AL87" s="296">
        <f t="shared" si="489"/>
        <v>3087764.0640000002</v>
      </c>
      <c r="AM87" s="296">
        <f t="shared" si="489"/>
        <v>3556586.8800000004</v>
      </c>
      <c r="AN87" s="296">
        <f t="shared" si="490"/>
        <v>4096541.4336000006</v>
      </c>
      <c r="AO87" s="296">
        <f t="shared" si="490"/>
        <v>4714094.2464000005</v>
      </c>
      <c r="AP87" s="296">
        <f t="shared" si="490"/>
        <v>5425411.6224000007</v>
      </c>
      <c r="AQ87" s="296">
        <f t="shared" si="490"/>
        <v>6156257.8936320003</v>
      </c>
      <c r="AR87" s="296">
        <f t="shared" si="490"/>
        <v>6470530.8433920005</v>
      </c>
      <c r="AS87" s="296">
        <f t="shared" si="490"/>
        <v>6798771.4798080008</v>
      </c>
      <c r="AT87" s="296">
        <f t="shared" si="490"/>
        <v>7144471.7245440008</v>
      </c>
      <c r="AU87" s="296">
        <f t="shared" si="490"/>
        <v>7507631.5776000014</v>
      </c>
      <c r="AV87" s="296">
        <f t="shared" si="490"/>
        <v>7888251.0389760006</v>
      </c>
      <c r="AW87" s="296">
        <f t="shared" si="490"/>
        <v>8286330.1086720014</v>
      </c>
      <c r="AX87" s="296">
        <f t="shared" si="490"/>
        <v>8705360.7083520014</v>
      </c>
      <c r="AY87" s="296">
        <f t="shared" si="490"/>
        <v>9145342.8380160015</v>
      </c>
      <c r="AZ87" s="296">
        <f t="shared" si="490"/>
        <v>9606276.4976640008</v>
      </c>
      <c r="BA87" s="296">
        <f t="shared" si="490"/>
        <v>10091653.608960001</v>
      </c>
      <c r="BB87" s="296">
        <f t="shared" si="490"/>
        <v>10601474.171904001</v>
      </c>
      <c r="BC87" s="296">
        <f t="shared" si="490"/>
        <v>12030368.516812803</v>
      </c>
      <c r="BD87" s="296">
        <f t="shared" si="491"/>
        <v>12637543.855749123</v>
      </c>
      <c r="BE87" s="296">
        <f t="shared" si="491"/>
        <v>13274889.397862403</v>
      </c>
      <c r="BF87" s="296">
        <f t="shared" si="491"/>
        <v>13942405.143152643</v>
      </c>
      <c r="BG87" s="296">
        <f t="shared" si="491"/>
        <v>14647633.642414084</v>
      </c>
      <c r="BH87" s="296">
        <f t="shared" si="491"/>
        <v>15383032.344852483</v>
      </c>
      <c r="BI87" s="296">
        <f t="shared" si="491"/>
        <v>16159915.076659204</v>
      </c>
      <c r="BJ87" s="296">
        <f t="shared" si="491"/>
        <v>16974510.562437125</v>
      </c>
      <c r="BK87" s="296">
        <f t="shared" si="491"/>
        <v>17826818.802186243</v>
      </c>
      <c r="BL87" s="296">
        <f t="shared" si="491"/>
        <v>18724382.346700806</v>
      </c>
      <c r="BM87" s="296">
        <f t="shared" si="491"/>
        <v>19667201.195980806</v>
      </c>
      <c r="BN87" s="297">
        <f t="shared" si="491"/>
        <v>20655275.350026246</v>
      </c>
      <c r="BO87" s="60" t="s">
        <v>101</v>
      </c>
    </row>
    <row r="88" spans="1:67">
      <c r="A88" s="60"/>
      <c r="B88" s="364" t="s">
        <v>327</v>
      </c>
      <c r="C88" s="109"/>
      <c r="D88" s="284"/>
      <c r="E88" s="284"/>
      <c r="F88" s="338"/>
      <c r="G88" s="296">
        <f>G86-G87</f>
        <v>528</v>
      </c>
      <c r="H88" s="296">
        <f t="shared" ref="H88" si="493">H86-H87</f>
        <v>1584</v>
      </c>
      <c r="I88" s="296">
        <f t="shared" ref="I88" si="494">I86-I87</f>
        <v>2640</v>
      </c>
      <c r="J88" s="296">
        <f t="shared" ref="J88" si="495">J86-J87</f>
        <v>3696</v>
      </c>
      <c r="K88" s="296">
        <f t="shared" ref="K88" si="496">K86-K87</f>
        <v>4752</v>
      </c>
      <c r="L88" s="296">
        <f t="shared" ref="L88" si="497">L86-L87</f>
        <v>6864</v>
      </c>
      <c r="M88" s="296">
        <f t="shared" ref="M88" si="498">M86-M87</f>
        <v>8448</v>
      </c>
      <c r="N88" s="296">
        <f t="shared" ref="N88" si="499">N86-N87</f>
        <v>11088</v>
      </c>
      <c r="O88" s="296">
        <f t="shared" ref="O88" si="500">O86-O87</f>
        <v>13728</v>
      </c>
      <c r="P88" s="296">
        <f t="shared" ref="P88" si="501">P86-P87</f>
        <v>17424</v>
      </c>
      <c r="Q88" s="296">
        <f t="shared" ref="Q88" si="502">Q86-Q87</f>
        <v>21648</v>
      </c>
      <c r="R88" s="296">
        <f t="shared" ref="R88" si="503">R86-R87</f>
        <v>26400</v>
      </c>
      <c r="S88" s="296">
        <f t="shared" ref="S88" si="504">S86-S87</f>
        <v>33644.160000000003</v>
      </c>
      <c r="T88" s="296">
        <f t="shared" ref="T88" si="505">T86-T87</f>
        <v>39346.560000000027</v>
      </c>
      <c r="U88" s="296">
        <f t="shared" ref="U88" si="506">U86-U87</f>
        <v>46189.440000000031</v>
      </c>
      <c r="V88" s="296">
        <f t="shared" ref="V88" si="507">V86-V87</f>
        <v>53602.560000000056</v>
      </c>
      <c r="W88" s="296">
        <f t="shared" ref="W88" si="508">W86-W87</f>
        <v>62726.400000000023</v>
      </c>
      <c r="X88" s="296">
        <f t="shared" ref="X88" si="509">X86-X87</f>
        <v>72420.48000000004</v>
      </c>
      <c r="Y88" s="296">
        <f t="shared" ref="Y88" si="510">Y86-Y87</f>
        <v>84395.520000000077</v>
      </c>
      <c r="Z88" s="296">
        <f t="shared" ref="Z88" si="511">Z86-Z87</f>
        <v>97511.040000000095</v>
      </c>
      <c r="AA88" s="296">
        <f t="shared" ref="AA88" si="512">AA86-AA87</f>
        <v>112907.52000000002</v>
      </c>
      <c r="AB88" s="296">
        <f t="shared" ref="AB88" si="513">AB86-AB87</f>
        <v>130584.96000000008</v>
      </c>
      <c r="AC88" s="296">
        <f t="shared" ref="AC88" si="514">AC86-AC87</f>
        <v>151113.60000000009</v>
      </c>
      <c r="AD88" s="296">
        <f t="shared" ref="AD88" si="515">AD86-AD87</f>
        <v>174493.44000000018</v>
      </c>
      <c r="AE88" s="296">
        <f t="shared" ref="AE88" si="516">AE86-AE87</f>
        <v>217398.29759999993</v>
      </c>
      <c r="AF88" s="296">
        <f t="shared" ref="AF88" si="517">AF86-AF87</f>
        <v>251270.55359999998</v>
      </c>
      <c r="AG88" s="296">
        <f t="shared" ref="AG88" si="518">AG86-AG87</f>
        <v>289453.82400000002</v>
      </c>
      <c r="AH88" s="296">
        <f t="shared" ref="AH88" si="519">AH86-AH87</f>
        <v>333795.68640000001</v>
      </c>
      <c r="AI88" s="296">
        <f t="shared" ref="AI88" si="520">AI86-AI87</f>
        <v>384911.99999999977</v>
      </c>
      <c r="AJ88" s="296">
        <f t="shared" ref="AJ88" si="521">AJ86-AJ87</f>
        <v>443418.62399999984</v>
      </c>
      <c r="AK88" s="296">
        <f t="shared" ref="AK88" si="522">AK86-AK87</f>
        <v>511163.13599999947</v>
      </c>
      <c r="AL88" s="296">
        <f t="shared" ref="AL88" si="523">AL86-AL87</f>
        <v>588145.53600000031</v>
      </c>
      <c r="AM88" s="296">
        <f t="shared" ref="AM88" si="524">AM86-AM87</f>
        <v>677445.11999999965</v>
      </c>
      <c r="AN88" s="296">
        <f t="shared" ref="AN88" si="525">AN86-AN87</f>
        <v>780293.60639999947</v>
      </c>
      <c r="AO88" s="296">
        <f t="shared" ref="AO88" si="526">AO86-AO87</f>
        <v>897922.71360000037</v>
      </c>
      <c r="AP88" s="296">
        <f t="shared" ref="AP88" si="527">AP86-AP87</f>
        <v>1033411.7375999996</v>
      </c>
      <c r="AQ88" s="296">
        <f t="shared" ref="AQ88" si="528">AQ86-AQ87</f>
        <v>1172620.5511680003</v>
      </c>
      <c r="AR88" s="296">
        <f t="shared" ref="AR88" si="529">AR86-AR87</f>
        <v>1232482.0654079998</v>
      </c>
      <c r="AS88" s="296">
        <f t="shared" ref="AS88" si="530">AS86-AS87</f>
        <v>1295004.0913919993</v>
      </c>
      <c r="AT88" s="296">
        <f t="shared" ref="AT88" si="531">AT86-AT87</f>
        <v>1360851.7570560006</v>
      </c>
      <c r="AU88" s="296">
        <f t="shared" ref="AU88" si="532">AU86-AU87</f>
        <v>1430025.0623999992</v>
      </c>
      <c r="AV88" s="296">
        <f t="shared" ref="AV88" si="533">AV86-AV87</f>
        <v>1502524.0074240007</v>
      </c>
      <c r="AW88" s="296">
        <f t="shared" ref="AW88" si="534">AW86-AW87</f>
        <v>1578348.5921279984</v>
      </c>
      <c r="AX88" s="296">
        <f t="shared" ref="AX88" si="535">AX86-AX87</f>
        <v>1658163.9444479998</v>
      </c>
      <c r="AY88" s="296">
        <f t="shared" ref="AY88" si="536">AY86-AY87</f>
        <v>1741970.0643839985</v>
      </c>
      <c r="AZ88" s="296">
        <f t="shared" ref="AZ88" si="537">AZ86-AZ87</f>
        <v>1829766.9519359991</v>
      </c>
      <c r="BA88" s="296">
        <f t="shared" ref="BA88" si="538">BA86-BA87</f>
        <v>1922219.7350399997</v>
      </c>
      <c r="BB88" s="296">
        <f t="shared" ref="BB88" si="539">BB86-BB87</f>
        <v>2019328.4136960004</v>
      </c>
      <c r="BC88" s="296">
        <f t="shared" ref="BC88" si="540">BC86-BC87</f>
        <v>2291498.7651071995</v>
      </c>
      <c r="BD88" s="296">
        <f t="shared" ref="BD88" si="541">BD86-BD87</f>
        <v>2407151.2106188796</v>
      </c>
      <c r="BE88" s="296">
        <f t="shared" ref="BE88" si="542">BE86-BE87</f>
        <v>2528550.3614975996</v>
      </c>
      <c r="BF88" s="296">
        <f t="shared" ref="BF88" si="543">BF86-BF87</f>
        <v>2655696.2177433595</v>
      </c>
      <c r="BG88" s="296">
        <f t="shared" ref="BG88" si="544">BG86-BG87</f>
        <v>2790025.4556979183</v>
      </c>
      <c r="BH88" s="296">
        <f t="shared" ref="BH88" si="545">BH86-BH87</f>
        <v>2930101.3990195189</v>
      </c>
      <c r="BI88" s="296">
        <f t="shared" ref="BI88" si="546">BI86-BI87</f>
        <v>3078079.0622207988</v>
      </c>
      <c r="BJ88" s="296">
        <f t="shared" ref="BJ88" si="547">BJ86-BJ87</f>
        <v>3233240.1071308777</v>
      </c>
      <c r="BK88" s="296">
        <f t="shared" ref="BK88" si="548">BK86-BK87</f>
        <v>3395584.5337497592</v>
      </c>
      <c r="BL88" s="296">
        <f t="shared" ref="BL88" si="549">BL86-BL87</f>
        <v>3566549.0184191987</v>
      </c>
      <c r="BM88" s="296">
        <f t="shared" ref="BM88" si="550">BM86-BM87</f>
        <v>3746133.5611391962</v>
      </c>
      <c r="BN88" s="297">
        <f t="shared" ref="BN88" si="551">BN86-BN87</f>
        <v>3934338.161909759</v>
      </c>
      <c r="BO88" s="60" t="s">
        <v>101</v>
      </c>
    </row>
    <row r="89" spans="1:67" s="58" customFormat="1">
      <c r="B89" s="364" t="s">
        <v>308</v>
      </c>
      <c r="C89" s="109"/>
      <c r="D89" s="284"/>
      <c r="E89" s="284"/>
      <c r="F89" s="61"/>
      <c r="G89" s="296">
        <f>G86*HLOOKUP(G$6,$G$1:$L$5,$L$5,0)</f>
        <v>0</v>
      </c>
      <c r="H89" s="296">
        <f t="shared" ref="H89:BN89" si="552">H86*HLOOKUP(H$6,$G$1:$L$5,$L$5,0)</f>
        <v>0</v>
      </c>
      <c r="I89" s="296">
        <f t="shared" si="552"/>
        <v>0</v>
      </c>
      <c r="J89" s="296">
        <f t="shared" si="552"/>
        <v>0</v>
      </c>
      <c r="K89" s="296">
        <f t="shared" si="552"/>
        <v>0</v>
      </c>
      <c r="L89" s="296">
        <f t="shared" si="552"/>
        <v>0</v>
      </c>
      <c r="M89" s="296">
        <f t="shared" si="552"/>
        <v>0</v>
      </c>
      <c r="N89" s="296">
        <f t="shared" si="552"/>
        <v>0</v>
      </c>
      <c r="O89" s="296">
        <f t="shared" si="552"/>
        <v>0</v>
      </c>
      <c r="P89" s="296">
        <f t="shared" si="552"/>
        <v>0</v>
      </c>
      <c r="Q89" s="296">
        <f t="shared" si="552"/>
        <v>0</v>
      </c>
      <c r="R89" s="296">
        <f t="shared" si="552"/>
        <v>0</v>
      </c>
      <c r="S89" s="296">
        <f t="shared" si="552"/>
        <v>0</v>
      </c>
      <c r="T89" s="296">
        <f t="shared" si="552"/>
        <v>0</v>
      </c>
      <c r="U89" s="296">
        <f t="shared" si="552"/>
        <v>0</v>
      </c>
      <c r="V89" s="296">
        <f t="shared" si="552"/>
        <v>0</v>
      </c>
      <c r="W89" s="296">
        <f t="shared" si="552"/>
        <v>0</v>
      </c>
      <c r="X89" s="296">
        <f t="shared" si="552"/>
        <v>0</v>
      </c>
      <c r="Y89" s="296">
        <f t="shared" si="552"/>
        <v>0</v>
      </c>
      <c r="Z89" s="296">
        <f t="shared" si="552"/>
        <v>0</v>
      </c>
      <c r="AA89" s="296">
        <f t="shared" si="552"/>
        <v>0</v>
      </c>
      <c r="AB89" s="296">
        <f t="shared" si="552"/>
        <v>0</v>
      </c>
      <c r="AC89" s="296">
        <f t="shared" si="552"/>
        <v>0</v>
      </c>
      <c r="AD89" s="296">
        <f t="shared" si="552"/>
        <v>0</v>
      </c>
      <c r="AE89" s="296">
        <f t="shared" si="552"/>
        <v>0</v>
      </c>
      <c r="AF89" s="296">
        <f t="shared" si="552"/>
        <v>0</v>
      </c>
      <c r="AG89" s="296">
        <f t="shared" si="552"/>
        <v>0</v>
      </c>
      <c r="AH89" s="296">
        <f t="shared" si="552"/>
        <v>0</v>
      </c>
      <c r="AI89" s="296">
        <f t="shared" si="552"/>
        <v>0</v>
      </c>
      <c r="AJ89" s="296">
        <f t="shared" si="552"/>
        <v>0</v>
      </c>
      <c r="AK89" s="296">
        <f t="shared" si="552"/>
        <v>0</v>
      </c>
      <c r="AL89" s="296">
        <f t="shared" si="552"/>
        <v>0</v>
      </c>
      <c r="AM89" s="296">
        <f t="shared" si="552"/>
        <v>0</v>
      </c>
      <c r="AN89" s="296">
        <f t="shared" si="552"/>
        <v>0</v>
      </c>
      <c r="AO89" s="296">
        <f t="shared" si="552"/>
        <v>0</v>
      </c>
      <c r="AP89" s="296">
        <f t="shared" si="552"/>
        <v>0</v>
      </c>
      <c r="AQ89" s="296">
        <f t="shared" si="552"/>
        <v>0</v>
      </c>
      <c r="AR89" s="296">
        <f t="shared" si="552"/>
        <v>0</v>
      </c>
      <c r="AS89" s="296">
        <f t="shared" si="552"/>
        <v>0</v>
      </c>
      <c r="AT89" s="296">
        <f t="shared" si="552"/>
        <v>0</v>
      </c>
      <c r="AU89" s="296">
        <f t="shared" si="552"/>
        <v>0</v>
      </c>
      <c r="AV89" s="296">
        <f t="shared" si="552"/>
        <v>0</v>
      </c>
      <c r="AW89" s="296">
        <f t="shared" si="552"/>
        <v>0</v>
      </c>
      <c r="AX89" s="296">
        <f t="shared" si="552"/>
        <v>0</v>
      </c>
      <c r="AY89" s="296">
        <f t="shared" si="552"/>
        <v>0</v>
      </c>
      <c r="AZ89" s="296">
        <f t="shared" si="552"/>
        <v>0</v>
      </c>
      <c r="BA89" s="296">
        <f t="shared" si="552"/>
        <v>0</v>
      </c>
      <c r="BB89" s="296">
        <f t="shared" si="552"/>
        <v>0</v>
      </c>
      <c r="BC89" s="296">
        <f t="shared" si="552"/>
        <v>0</v>
      </c>
      <c r="BD89" s="296">
        <f t="shared" si="552"/>
        <v>0</v>
      </c>
      <c r="BE89" s="296">
        <f t="shared" si="552"/>
        <v>0</v>
      </c>
      <c r="BF89" s="296">
        <f t="shared" si="552"/>
        <v>0</v>
      </c>
      <c r="BG89" s="296">
        <f t="shared" si="552"/>
        <v>0</v>
      </c>
      <c r="BH89" s="296">
        <f t="shared" si="552"/>
        <v>0</v>
      </c>
      <c r="BI89" s="296">
        <f t="shared" si="552"/>
        <v>0</v>
      </c>
      <c r="BJ89" s="296">
        <f t="shared" si="552"/>
        <v>0</v>
      </c>
      <c r="BK89" s="296">
        <f t="shared" si="552"/>
        <v>0</v>
      </c>
      <c r="BL89" s="296">
        <f t="shared" si="552"/>
        <v>0</v>
      </c>
      <c r="BM89" s="296">
        <f t="shared" si="552"/>
        <v>0</v>
      </c>
      <c r="BN89" s="297">
        <f t="shared" si="552"/>
        <v>0</v>
      </c>
      <c r="BO89" s="60" t="s">
        <v>101</v>
      </c>
    </row>
    <row r="90" spans="1:67" s="58" customFormat="1">
      <c r="B90" s="285"/>
      <c r="C90" s="108"/>
      <c r="D90" s="392"/>
      <c r="E90" s="361"/>
      <c r="F90" s="83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7"/>
      <c r="BO90" s="60" t="s">
        <v>101</v>
      </c>
    </row>
    <row r="91" spans="1:67" s="58" customFormat="1">
      <c r="A91" s="60">
        <v>10</v>
      </c>
      <c r="B91" s="114" t="s">
        <v>333</v>
      </c>
      <c r="C91" s="109">
        <v>0.2</v>
      </c>
      <c r="D91" s="108">
        <v>0.03</v>
      </c>
      <c r="E91" s="284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283"/>
      <c r="BO91" s="60" t="s">
        <v>101</v>
      </c>
    </row>
    <row r="92" spans="1:67" s="58" customFormat="1">
      <c r="A92" s="56"/>
      <c r="B92" s="112" t="s">
        <v>322</v>
      </c>
      <c r="C92" s="284"/>
      <c r="D92" s="374"/>
      <c r="E92" s="361"/>
      <c r="F92" s="44"/>
      <c r="G92" s="296">
        <f t="shared" ref="G92:BN92" si="553">ROUND(G$25*$D91,0)</f>
        <v>1</v>
      </c>
      <c r="H92" s="296">
        <f t="shared" si="553"/>
        <v>2</v>
      </c>
      <c r="I92" s="296">
        <f t="shared" si="553"/>
        <v>3</v>
      </c>
      <c r="J92" s="296">
        <f t="shared" si="553"/>
        <v>5</v>
      </c>
      <c r="K92" s="296">
        <f t="shared" si="553"/>
        <v>7</v>
      </c>
      <c r="L92" s="296">
        <f t="shared" si="553"/>
        <v>9</v>
      </c>
      <c r="M92" s="296">
        <f t="shared" si="553"/>
        <v>12</v>
      </c>
      <c r="N92" s="296">
        <f t="shared" si="553"/>
        <v>16</v>
      </c>
      <c r="O92" s="296">
        <f t="shared" si="553"/>
        <v>20</v>
      </c>
      <c r="P92" s="296">
        <f t="shared" si="553"/>
        <v>25</v>
      </c>
      <c r="Q92" s="296">
        <f t="shared" si="553"/>
        <v>30</v>
      </c>
      <c r="R92" s="296">
        <f t="shared" si="553"/>
        <v>38</v>
      </c>
      <c r="S92" s="296">
        <f t="shared" si="553"/>
        <v>44</v>
      </c>
      <c r="T92" s="296">
        <f t="shared" si="553"/>
        <v>52</v>
      </c>
      <c r="U92" s="296">
        <f t="shared" si="553"/>
        <v>61</v>
      </c>
      <c r="V92" s="296">
        <f t="shared" si="553"/>
        <v>71</v>
      </c>
      <c r="W92" s="296">
        <f t="shared" si="553"/>
        <v>82</v>
      </c>
      <c r="X92" s="296">
        <f t="shared" si="553"/>
        <v>95</v>
      </c>
      <c r="Y92" s="296">
        <f t="shared" si="553"/>
        <v>111</v>
      </c>
      <c r="Z92" s="296">
        <f t="shared" si="553"/>
        <v>128</v>
      </c>
      <c r="AA92" s="296">
        <f t="shared" si="553"/>
        <v>149</v>
      </c>
      <c r="AB92" s="296">
        <f t="shared" si="553"/>
        <v>172</v>
      </c>
      <c r="AC92" s="296">
        <f t="shared" si="553"/>
        <v>199</v>
      </c>
      <c r="AD92" s="296">
        <f t="shared" si="553"/>
        <v>229</v>
      </c>
      <c r="AE92" s="296">
        <f t="shared" si="553"/>
        <v>265</v>
      </c>
      <c r="AF92" s="296">
        <f t="shared" si="553"/>
        <v>306</v>
      </c>
      <c r="AG92" s="296">
        <f t="shared" si="553"/>
        <v>353</v>
      </c>
      <c r="AH92" s="296">
        <f t="shared" si="553"/>
        <v>407</v>
      </c>
      <c r="AI92" s="296">
        <f t="shared" si="553"/>
        <v>469</v>
      </c>
      <c r="AJ92" s="296">
        <f t="shared" si="553"/>
        <v>540</v>
      </c>
      <c r="AK92" s="296">
        <f t="shared" si="553"/>
        <v>622</v>
      </c>
      <c r="AL92" s="296">
        <f t="shared" si="553"/>
        <v>717</v>
      </c>
      <c r="AM92" s="296">
        <f t="shared" si="553"/>
        <v>825</v>
      </c>
      <c r="AN92" s="296">
        <f t="shared" si="553"/>
        <v>950</v>
      </c>
      <c r="AO92" s="296">
        <f t="shared" si="553"/>
        <v>1094</v>
      </c>
      <c r="AP92" s="296">
        <f t="shared" si="553"/>
        <v>1259</v>
      </c>
      <c r="AQ92" s="296">
        <f t="shared" si="553"/>
        <v>1323</v>
      </c>
      <c r="AR92" s="296">
        <f t="shared" si="553"/>
        <v>1390</v>
      </c>
      <c r="AS92" s="296">
        <f t="shared" si="553"/>
        <v>1460</v>
      </c>
      <c r="AT92" s="296">
        <f t="shared" si="553"/>
        <v>1534</v>
      </c>
      <c r="AU92" s="296">
        <f t="shared" si="553"/>
        <v>1612</v>
      </c>
      <c r="AV92" s="296">
        <f t="shared" si="553"/>
        <v>1694</v>
      </c>
      <c r="AW92" s="296">
        <f t="shared" si="553"/>
        <v>1780</v>
      </c>
      <c r="AX92" s="296">
        <f t="shared" si="553"/>
        <v>1870</v>
      </c>
      <c r="AY92" s="296">
        <f t="shared" si="553"/>
        <v>1964</v>
      </c>
      <c r="AZ92" s="296">
        <f t="shared" si="553"/>
        <v>2064</v>
      </c>
      <c r="BA92" s="296">
        <f t="shared" si="553"/>
        <v>2168</v>
      </c>
      <c r="BB92" s="296">
        <f t="shared" si="553"/>
        <v>2277</v>
      </c>
      <c r="BC92" s="296">
        <f t="shared" si="553"/>
        <v>2392</v>
      </c>
      <c r="BD92" s="296">
        <f t="shared" si="553"/>
        <v>2513</v>
      </c>
      <c r="BE92" s="296">
        <f t="shared" si="553"/>
        <v>2640</v>
      </c>
      <c r="BF92" s="296">
        <f t="shared" si="553"/>
        <v>2773</v>
      </c>
      <c r="BG92" s="296">
        <f t="shared" si="553"/>
        <v>2913</v>
      </c>
      <c r="BH92" s="296">
        <f t="shared" si="553"/>
        <v>3059</v>
      </c>
      <c r="BI92" s="296">
        <f t="shared" si="553"/>
        <v>3214</v>
      </c>
      <c r="BJ92" s="296">
        <f t="shared" si="553"/>
        <v>3375</v>
      </c>
      <c r="BK92" s="296">
        <f t="shared" si="553"/>
        <v>3545</v>
      </c>
      <c r="BL92" s="296">
        <f t="shared" si="553"/>
        <v>3724</v>
      </c>
      <c r="BM92" s="296">
        <f t="shared" si="553"/>
        <v>3911</v>
      </c>
      <c r="BN92" s="297">
        <f t="shared" si="553"/>
        <v>4108</v>
      </c>
      <c r="BO92" s="60" t="s">
        <v>101</v>
      </c>
    </row>
    <row r="93" spans="1:67">
      <c r="A93" s="60"/>
      <c r="B93" s="112" t="s">
        <v>323</v>
      </c>
      <c r="C93" s="109"/>
      <c r="D93" s="284"/>
      <c r="E93" s="367">
        <v>1500</v>
      </c>
      <c r="F93" s="61"/>
      <c r="G93" s="296">
        <f>$E93*(1+HLOOKUP(G$6,$G$1:$L$5,$L$3,0))*G$92</f>
        <v>1500</v>
      </c>
      <c r="H93" s="296">
        <f t="shared" ref="H93:W94" si="554">$E93*(1+HLOOKUP(H$6,$G$1:$L$5,$L$3,0))*H$92</f>
        <v>3000</v>
      </c>
      <c r="I93" s="296">
        <f t="shared" si="554"/>
        <v>4500</v>
      </c>
      <c r="J93" s="296">
        <f t="shared" si="554"/>
        <v>7500</v>
      </c>
      <c r="K93" s="296">
        <f t="shared" si="554"/>
        <v>10500</v>
      </c>
      <c r="L93" s="296">
        <f t="shared" si="554"/>
        <v>13500</v>
      </c>
      <c r="M93" s="296">
        <f t="shared" si="554"/>
        <v>18000</v>
      </c>
      <c r="N93" s="296">
        <f t="shared" si="554"/>
        <v>24000</v>
      </c>
      <c r="O93" s="296">
        <f t="shared" si="554"/>
        <v>30000</v>
      </c>
      <c r="P93" s="296">
        <f t="shared" si="554"/>
        <v>37500</v>
      </c>
      <c r="Q93" s="296">
        <f t="shared" si="554"/>
        <v>45000</v>
      </c>
      <c r="R93" s="296">
        <f t="shared" si="554"/>
        <v>57000</v>
      </c>
      <c r="S93" s="296">
        <f t="shared" si="554"/>
        <v>71280</v>
      </c>
      <c r="T93" s="296">
        <f t="shared" si="554"/>
        <v>84240</v>
      </c>
      <c r="U93" s="296">
        <f t="shared" si="554"/>
        <v>98820</v>
      </c>
      <c r="V93" s="296">
        <f t="shared" si="554"/>
        <v>115020</v>
      </c>
      <c r="W93" s="296">
        <f t="shared" si="554"/>
        <v>132840</v>
      </c>
      <c r="X93" s="296">
        <f t="shared" ref="X93:AM94" si="555">$E93*(1+HLOOKUP(X$6,$G$1:$L$5,$L$3,0))*X$92</f>
        <v>153900</v>
      </c>
      <c r="Y93" s="296">
        <f t="shared" si="555"/>
        <v>179820</v>
      </c>
      <c r="Z93" s="296">
        <f t="shared" si="555"/>
        <v>207360</v>
      </c>
      <c r="AA93" s="296">
        <f t="shared" si="555"/>
        <v>241380</v>
      </c>
      <c r="AB93" s="296">
        <f t="shared" si="555"/>
        <v>278640</v>
      </c>
      <c r="AC93" s="296">
        <f t="shared" si="555"/>
        <v>322380</v>
      </c>
      <c r="AD93" s="296">
        <f t="shared" si="555"/>
        <v>370980</v>
      </c>
      <c r="AE93" s="296">
        <f t="shared" si="555"/>
        <v>463644.00000000006</v>
      </c>
      <c r="AF93" s="296">
        <f t="shared" si="555"/>
        <v>535377.60000000009</v>
      </c>
      <c r="AG93" s="296">
        <f t="shared" si="555"/>
        <v>617608.80000000005</v>
      </c>
      <c r="AH93" s="296">
        <f t="shared" si="555"/>
        <v>712087.20000000007</v>
      </c>
      <c r="AI93" s="296">
        <f t="shared" si="555"/>
        <v>820562.4</v>
      </c>
      <c r="AJ93" s="296">
        <f t="shared" si="555"/>
        <v>944784.00000000012</v>
      </c>
      <c r="AK93" s="296">
        <f t="shared" si="555"/>
        <v>1088251.2000000002</v>
      </c>
      <c r="AL93" s="296">
        <f t="shared" si="555"/>
        <v>1254463.2000000002</v>
      </c>
      <c r="AM93" s="296">
        <f t="shared" si="555"/>
        <v>1443420</v>
      </c>
      <c r="AN93" s="296">
        <f t="shared" ref="AN93:BC94" si="556">$E93*(1+HLOOKUP(AN$6,$G$1:$L$5,$L$3,0))*AN$92</f>
        <v>1662120.0000000002</v>
      </c>
      <c r="AO93" s="296">
        <f t="shared" si="556"/>
        <v>1914062.4000000001</v>
      </c>
      <c r="AP93" s="296">
        <f t="shared" si="556"/>
        <v>2202746.4000000004</v>
      </c>
      <c r="AQ93" s="296">
        <f t="shared" si="556"/>
        <v>2499898.4640000002</v>
      </c>
      <c r="AR93" s="296">
        <f t="shared" si="556"/>
        <v>2626499.5200000005</v>
      </c>
      <c r="AS93" s="296">
        <f t="shared" si="556"/>
        <v>2758769.2800000003</v>
      </c>
      <c r="AT93" s="296">
        <f t="shared" si="556"/>
        <v>2898597.3120000004</v>
      </c>
      <c r="AU93" s="296">
        <f t="shared" si="556"/>
        <v>3045983.6160000004</v>
      </c>
      <c r="AV93" s="296">
        <f t="shared" si="556"/>
        <v>3200928.1920000003</v>
      </c>
      <c r="AW93" s="296">
        <f t="shared" si="556"/>
        <v>3363431.0400000005</v>
      </c>
      <c r="AX93" s="296">
        <f t="shared" si="556"/>
        <v>3533492.1600000006</v>
      </c>
      <c r="AY93" s="296">
        <f t="shared" si="556"/>
        <v>3711111.5520000006</v>
      </c>
      <c r="AZ93" s="296">
        <f t="shared" si="556"/>
        <v>3900068.3520000004</v>
      </c>
      <c r="BA93" s="296">
        <f t="shared" si="556"/>
        <v>4096583.4240000006</v>
      </c>
      <c r="BB93" s="296">
        <f t="shared" si="556"/>
        <v>4302546.3360000001</v>
      </c>
      <c r="BC93" s="296">
        <f t="shared" si="556"/>
        <v>4881434.3884800011</v>
      </c>
      <c r="BD93" s="296">
        <f t="shared" ref="BD93:BN94" si="557">$E93*(1+HLOOKUP(BD$6,$G$1:$L$5,$L$3,0))*BD$92</f>
        <v>5128363.1347200014</v>
      </c>
      <c r="BE93" s="296">
        <f t="shared" si="557"/>
        <v>5387536.2816000013</v>
      </c>
      <c r="BF93" s="296">
        <f t="shared" si="557"/>
        <v>5658953.8291200008</v>
      </c>
      <c r="BG93" s="296">
        <f t="shared" si="557"/>
        <v>5944656.5107200015</v>
      </c>
      <c r="BH93" s="296">
        <f t="shared" si="557"/>
        <v>6242603.592960001</v>
      </c>
      <c r="BI93" s="296">
        <f t="shared" si="557"/>
        <v>6558917.2761600018</v>
      </c>
      <c r="BJ93" s="296">
        <f t="shared" si="557"/>
        <v>6887475.3600000013</v>
      </c>
      <c r="BK93" s="296">
        <f t="shared" si="557"/>
        <v>7234400.0448000012</v>
      </c>
      <c r="BL93" s="296">
        <f t="shared" si="557"/>
        <v>7599691.3305600015</v>
      </c>
      <c r="BM93" s="296">
        <f t="shared" si="557"/>
        <v>7981308.4838400017</v>
      </c>
      <c r="BN93" s="297">
        <f t="shared" si="557"/>
        <v>8383332.971520002</v>
      </c>
      <c r="BO93" s="60" t="s">
        <v>101</v>
      </c>
    </row>
    <row r="94" spans="1:67">
      <c r="A94" s="60"/>
      <c r="B94" s="112" t="s">
        <v>346</v>
      </c>
      <c r="C94" s="109"/>
      <c r="D94" s="284"/>
      <c r="E94" s="367">
        <f>E93*(1-C91)</f>
        <v>1200</v>
      </c>
      <c r="F94" s="61"/>
      <c r="G94" s="296">
        <f t="shared" ref="G94" si="558">$E94*(1+HLOOKUP(G$6,$G$1:$L$5,$L$3,0))*G$92</f>
        <v>1200</v>
      </c>
      <c r="H94" s="296">
        <f t="shared" si="554"/>
        <v>2400</v>
      </c>
      <c r="I94" s="296">
        <f t="shared" si="554"/>
        <v>3600</v>
      </c>
      <c r="J94" s="296">
        <f t="shared" si="554"/>
        <v>6000</v>
      </c>
      <c r="K94" s="296">
        <f t="shared" si="554"/>
        <v>8400</v>
      </c>
      <c r="L94" s="296">
        <f t="shared" si="554"/>
        <v>10800</v>
      </c>
      <c r="M94" s="296">
        <f t="shared" si="554"/>
        <v>14400</v>
      </c>
      <c r="N94" s="296">
        <f t="shared" si="554"/>
        <v>19200</v>
      </c>
      <c r="O94" s="296">
        <f t="shared" si="554"/>
        <v>24000</v>
      </c>
      <c r="P94" s="296">
        <f t="shared" si="554"/>
        <v>30000</v>
      </c>
      <c r="Q94" s="296">
        <f t="shared" si="554"/>
        <v>36000</v>
      </c>
      <c r="R94" s="296">
        <f t="shared" si="554"/>
        <v>45600</v>
      </c>
      <c r="S94" s="296">
        <f t="shared" si="554"/>
        <v>57024</v>
      </c>
      <c r="T94" s="296">
        <f t="shared" si="554"/>
        <v>67392</v>
      </c>
      <c r="U94" s="296">
        <f t="shared" si="554"/>
        <v>79056</v>
      </c>
      <c r="V94" s="296">
        <f t="shared" si="554"/>
        <v>92016</v>
      </c>
      <c r="W94" s="296">
        <f t="shared" si="554"/>
        <v>106272</v>
      </c>
      <c r="X94" s="296">
        <f t="shared" si="555"/>
        <v>123120</v>
      </c>
      <c r="Y94" s="296">
        <f t="shared" si="555"/>
        <v>143856</v>
      </c>
      <c r="Z94" s="296">
        <f t="shared" si="555"/>
        <v>165888</v>
      </c>
      <c r="AA94" s="296">
        <f t="shared" si="555"/>
        <v>193104</v>
      </c>
      <c r="AB94" s="296">
        <f t="shared" si="555"/>
        <v>222912</v>
      </c>
      <c r="AC94" s="296">
        <f t="shared" si="555"/>
        <v>257904</v>
      </c>
      <c r="AD94" s="296">
        <f t="shared" si="555"/>
        <v>296784</v>
      </c>
      <c r="AE94" s="296">
        <f t="shared" si="555"/>
        <v>370915.2</v>
      </c>
      <c r="AF94" s="296">
        <f t="shared" si="555"/>
        <v>428302.08000000002</v>
      </c>
      <c r="AG94" s="296">
        <f t="shared" si="555"/>
        <v>494087.04000000004</v>
      </c>
      <c r="AH94" s="296">
        <f t="shared" si="555"/>
        <v>569669.76</v>
      </c>
      <c r="AI94" s="296">
        <f t="shared" si="555"/>
        <v>656449.92000000004</v>
      </c>
      <c r="AJ94" s="296">
        <f t="shared" si="555"/>
        <v>755827.20000000007</v>
      </c>
      <c r="AK94" s="296">
        <f t="shared" si="555"/>
        <v>870600.96000000008</v>
      </c>
      <c r="AL94" s="296">
        <f t="shared" si="555"/>
        <v>1003570.56</v>
      </c>
      <c r="AM94" s="296">
        <f t="shared" si="555"/>
        <v>1154736</v>
      </c>
      <c r="AN94" s="296">
        <f t="shared" si="556"/>
        <v>1329696</v>
      </c>
      <c r="AO94" s="296">
        <f t="shared" si="556"/>
        <v>1531249.9200000002</v>
      </c>
      <c r="AP94" s="296">
        <f t="shared" si="556"/>
        <v>1762197.12</v>
      </c>
      <c r="AQ94" s="296">
        <f t="shared" si="556"/>
        <v>1999918.7712000001</v>
      </c>
      <c r="AR94" s="296">
        <f t="shared" si="556"/>
        <v>2101199.6160000004</v>
      </c>
      <c r="AS94" s="296">
        <f t="shared" si="556"/>
        <v>2207015.4240000001</v>
      </c>
      <c r="AT94" s="296">
        <f t="shared" si="556"/>
        <v>2318877.8496000003</v>
      </c>
      <c r="AU94" s="296">
        <f t="shared" si="556"/>
        <v>2436786.8928</v>
      </c>
      <c r="AV94" s="296">
        <f t="shared" si="556"/>
        <v>2560742.5536000002</v>
      </c>
      <c r="AW94" s="296">
        <f t="shared" si="556"/>
        <v>2690744.8320000004</v>
      </c>
      <c r="AX94" s="296">
        <f t="shared" si="556"/>
        <v>2826793.7280000001</v>
      </c>
      <c r="AY94" s="296">
        <f t="shared" si="556"/>
        <v>2968889.2416000003</v>
      </c>
      <c r="AZ94" s="296">
        <f t="shared" si="556"/>
        <v>3120054.6816000002</v>
      </c>
      <c r="BA94" s="296">
        <f t="shared" si="556"/>
        <v>3277266.7392000002</v>
      </c>
      <c r="BB94" s="296">
        <f t="shared" si="556"/>
        <v>3442037.0688000005</v>
      </c>
      <c r="BC94" s="296">
        <f t="shared" si="556"/>
        <v>3905147.5107840011</v>
      </c>
      <c r="BD94" s="296">
        <f t="shared" si="557"/>
        <v>4102690.507776001</v>
      </c>
      <c r="BE94" s="296">
        <f t="shared" si="557"/>
        <v>4310029.0252800006</v>
      </c>
      <c r="BF94" s="296">
        <f t="shared" si="557"/>
        <v>4527163.0632960014</v>
      </c>
      <c r="BG94" s="296">
        <f t="shared" si="557"/>
        <v>4755725.2085760012</v>
      </c>
      <c r="BH94" s="296">
        <f t="shared" si="557"/>
        <v>4994082.8743680008</v>
      </c>
      <c r="BI94" s="296">
        <f t="shared" si="557"/>
        <v>5247133.8209280008</v>
      </c>
      <c r="BJ94" s="296">
        <f t="shared" si="557"/>
        <v>5509980.2880000016</v>
      </c>
      <c r="BK94" s="296">
        <f t="shared" si="557"/>
        <v>5787520.035840001</v>
      </c>
      <c r="BL94" s="296">
        <f t="shared" si="557"/>
        <v>6079753.0644480018</v>
      </c>
      <c r="BM94" s="296">
        <f t="shared" si="557"/>
        <v>6385046.787072002</v>
      </c>
      <c r="BN94" s="297">
        <f t="shared" si="557"/>
        <v>6706666.377216002</v>
      </c>
      <c r="BO94" s="60" t="s">
        <v>101</v>
      </c>
    </row>
    <row r="95" spans="1:67">
      <c r="A95" s="60"/>
      <c r="B95" s="364" t="s">
        <v>327</v>
      </c>
      <c r="C95" s="109"/>
      <c r="D95" s="284"/>
      <c r="E95" s="284"/>
      <c r="F95" s="338"/>
      <c r="G95" s="296">
        <f>G93-G94</f>
        <v>300</v>
      </c>
      <c r="H95" s="296">
        <f t="shared" ref="H95" si="559">H93-H94</f>
        <v>600</v>
      </c>
      <c r="I95" s="296">
        <f t="shared" ref="I95" si="560">I93-I94</f>
        <v>900</v>
      </c>
      <c r="J95" s="296">
        <f t="shared" ref="J95" si="561">J93-J94</f>
        <v>1500</v>
      </c>
      <c r="K95" s="296">
        <f t="shared" ref="K95" si="562">K93-K94</f>
        <v>2100</v>
      </c>
      <c r="L95" s="296">
        <f t="shared" ref="L95" si="563">L93-L94</f>
        <v>2700</v>
      </c>
      <c r="M95" s="296">
        <f t="shared" ref="M95" si="564">M93-M94</f>
        <v>3600</v>
      </c>
      <c r="N95" s="296">
        <f t="shared" ref="N95" si="565">N93-N94</f>
        <v>4800</v>
      </c>
      <c r="O95" s="296">
        <f t="shared" ref="O95" si="566">O93-O94</f>
        <v>6000</v>
      </c>
      <c r="P95" s="296">
        <f t="shared" ref="P95" si="567">P93-P94</f>
        <v>7500</v>
      </c>
      <c r="Q95" s="296">
        <f t="shared" ref="Q95" si="568">Q93-Q94</f>
        <v>9000</v>
      </c>
      <c r="R95" s="296">
        <f t="shared" ref="R95" si="569">R93-R94</f>
        <v>11400</v>
      </c>
      <c r="S95" s="296">
        <f t="shared" ref="S95" si="570">S93-S94</f>
        <v>14256</v>
      </c>
      <c r="T95" s="296">
        <f t="shared" ref="T95" si="571">T93-T94</f>
        <v>16848</v>
      </c>
      <c r="U95" s="296">
        <f t="shared" ref="U95" si="572">U93-U94</f>
        <v>19764</v>
      </c>
      <c r="V95" s="296">
        <f t="shared" ref="V95" si="573">V93-V94</f>
        <v>23004</v>
      </c>
      <c r="W95" s="296">
        <f t="shared" ref="W95" si="574">W93-W94</f>
        <v>26568</v>
      </c>
      <c r="X95" s="296">
        <f t="shared" ref="X95" si="575">X93-X94</f>
        <v>30780</v>
      </c>
      <c r="Y95" s="296">
        <f t="shared" ref="Y95" si="576">Y93-Y94</f>
        <v>35964</v>
      </c>
      <c r="Z95" s="296">
        <f t="shared" ref="Z95" si="577">Z93-Z94</f>
        <v>41472</v>
      </c>
      <c r="AA95" s="296">
        <f t="shared" ref="AA95" si="578">AA93-AA94</f>
        <v>48276</v>
      </c>
      <c r="AB95" s="296">
        <f t="shared" ref="AB95" si="579">AB93-AB94</f>
        <v>55728</v>
      </c>
      <c r="AC95" s="296">
        <f t="shared" ref="AC95" si="580">AC93-AC94</f>
        <v>64476</v>
      </c>
      <c r="AD95" s="296">
        <f t="shared" ref="AD95" si="581">AD93-AD94</f>
        <v>74196</v>
      </c>
      <c r="AE95" s="296">
        <f t="shared" ref="AE95" si="582">AE93-AE94</f>
        <v>92728.800000000047</v>
      </c>
      <c r="AF95" s="296">
        <f t="shared" ref="AF95" si="583">AF93-AF94</f>
        <v>107075.52000000008</v>
      </c>
      <c r="AG95" s="296">
        <f t="shared" ref="AG95" si="584">AG93-AG94</f>
        <v>123521.76000000001</v>
      </c>
      <c r="AH95" s="296">
        <f t="shared" ref="AH95" si="585">AH93-AH94</f>
        <v>142417.44000000006</v>
      </c>
      <c r="AI95" s="296">
        <f t="shared" ref="AI95" si="586">AI93-AI94</f>
        <v>164112.47999999998</v>
      </c>
      <c r="AJ95" s="296">
        <f t="shared" ref="AJ95" si="587">AJ93-AJ94</f>
        <v>188956.80000000005</v>
      </c>
      <c r="AK95" s="296">
        <f t="shared" ref="AK95" si="588">AK93-AK94</f>
        <v>217650.24000000011</v>
      </c>
      <c r="AL95" s="296">
        <f t="shared" ref="AL95" si="589">AL93-AL94</f>
        <v>250892.64000000013</v>
      </c>
      <c r="AM95" s="296">
        <f t="shared" ref="AM95" si="590">AM93-AM94</f>
        <v>288684</v>
      </c>
      <c r="AN95" s="296">
        <f t="shared" ref="AN95" si="591">AN93-AN94</f>
        <v>332424.00000000023</v>
      </c>
      <c r="AO95" s="296">
        <f t="shared" ref="AO95" si="592">AO93-AO94</f>
        <v>382812.48</v>
      </c>
      <c r="AP95" s="296">
        <f t="shared" ref="AP95" si="593">AP93-AP94</f>
        <v>440549.28000000026</v>
      </c>
      <c r="AQ95" s="296">
        <f t="shared" ref="AQ95" si="594">AQ93-AQ94</f>
        <v>499979.69280000008</v>
      </c>
      <c r="AR95" s="296">
        <f t="shared" ref="AR95" si="595">AR93-AR94</f>
        <v>525299.9040000001</v>
      </c>
      <c r="AS95" s="296">
        <f t="shared" ref="AS95" si="596">AS93-AS94</f>
        <v>551753.85600000015</v>
      </c>
      <c r="AT95" s="296">
        <f t="shared" ref="AT95" si="597">AT93-AT94</f>
        <v>579719.46240000008</v>
      </c>
      <c r="AU95" s="296">
        <f t="shared" ref="AU95" si="598">AU93-AU94</f>
        <v>609196.72320000036</v>
      </c>
      <c r="AV95" s="296">
        <f t="shared" ref="AV95" si="599">AV93-AV94</f>
        <v>640185.63840000005</v>
      </c>
      <c r="AW95" s="296">
        <f t="shared" ref="AW95" si="600">AW93-AW94</f>
        <v>672686.2080000001</v>
      </c>
      <c r="AX95" s="296">
        <f t="shared" ref="AX95" si="601">AX93-AX94</f>
        <v>706698.4320000005</v>
      </c>
      <c r="AY95" s="296">
        <f t="shared" ref="AY95" si="602">AY93-AY94</f>
        <v>742222.31040000031</v>
      </c>
      <c r="AZ95" s="296">
        <f t="shared" ref="AZ95" si="603">AZ93-AZ94</f>
        <v>780013.67040000018</v>
      </c>
      <c r="BA95" s="296">
        <f t="shared" ref="BA95" si="604">BA93-BA94</f>
        <v>819316.6848000004</v>
      </c>
      <c r="BB95" s="296">
        <f t="shared" ref="BB95" si="605">BB93-BB94</f>
        <v>860509.26719999965</v>
      </c>
      <c r="BC95" s="296">
        <f t="shared" ref="BC95" si="606">BC93-BC94</f>
        <v>976286.87769600004</v>
      </c>
      <c r="BD95" s="296">
        <f t="shared" ref="BD95" si="607">BD93-BD94</f>
        <v>1025672.6269440004</v>
      </c>
      <c r="BE95" s="296">
        <f t="shared" ref="BE95" si="608">BE93-BE94</f>
        <v>1077507.2563200006</v>
      </c>
      <c r="BF95" s="296">
        <f t="shared" ref="BF95" si="609">BF93-BF94</f>
        <v>1131790.7658239994</v>
      </c>
      <c r="BG95" s="296">
        <f t="shared" ref="BG95" si="610">BG93-BG94</f>
        <v>1188931.3021440003</v>
      </c>
      <c r="BH95" s="296">
        <f t="shared" ref="BH95" si="611">BH93-BH94</f>
        <v>1248520.7185920002</v>
      </c>
      <c r="BI95" s="296">
        <f t="shared" ref="BI95" si="612">BI93-BI94</f>
        <v>1311783.4552320009</v>
      </c>
      <c r="BJ95" s="296">
        <f t="shared" ref="BJ95" si="613">BJ93-BJ94</f>
        <v>1377495.0719999997</v>
      </c>
      <c r="BK95" s="296">
        <f t="shared" ref="BK95" si="614">BK93-BK94</f>
        <v>1446880.0089600002</v>
      </c>
      <c r="BL95" s="296">
        <f t="shared" ref="BL95" si="615">BL93-BL94</f>
        <v>1519938.2661119998</v>
      </c>
      <c r="BM95" s="296">
        <f t="shared" ref="BM95" si="616">BM93-BM94</f>
        <v>1596261.6967679998</v>
      </c>
      <c r="BN95" s="297">
        <f t="shared" ref="BN95" si="617">BN93-BN94</f>
        <v>1676666.594304</v>
      </c>
      <c r="BO95" s="60" t="s">
        <v>101</v>
      </c>
    </row>
    <row r="96" spans="1:67" s="58" customFormat="1">
      <c r="B96" s="364" t="s">
        <v>308</v>
      </c>
      <c r="C96" s="109"/>
      <c r="D96" s="284"/>
      <c r="E96" s="284"/>
      <c r="F96" s="61"/>
      <c r="G96" s="296">
        <f>G93*HLOOKUP(G$6,$G$1:$L$5,$L$5,0)</f>
        <v>0</v>
      </c>
      <c r="H96" s="296">
        <f t="shared" ref="H96:BN96" si="618">H93*HLOOKUP(H$6,$G$1:$L$5,$L$5,0)</f>
        <v>0</v>
      </c>
      <c r="I96" s="296">
        <f t="shared" si="618"/>
        <v>0</v>
      </c>
      <c r="J96" s="296">
        <f t="shared" si="618"/>
        <v>0</v>
      </c>
      <c r="K96" s="296">
        <f t="shared" si="618"/>
        <v>0</v>
      </c>
      <c r="L96" s="296">
        <f t="shared" si="618"/>
        <v>0</v>
      </c>
      <c r="M96" s="296">
        <f t="shared" si="618"/>
        <v>0</v>
      </c>
      <c r="N96" s="296">
        <f t="shared" si="618"/>
        <v>0</v>
      </c>
      <c r="O96" s="296">
        <f t="shared" si="618"/>
        <v>0</v>
      </c>
      <c r="P96" s="296">
        <f t="shared" si="618"/>
        <v>0</v>
      </c>
      <c r="Q96" s="296">
        <f t="shared" si="618"/>
        <v>0</v>
      </c>
      <c r="R96" s="296">
        <f t="shared" si="618"/>
        <v>0</v>
      </c>
      <c r="S96" s="296">
        <f t="shared" si="618"/>
        <v>0</v>
      </c>
      <c r="T96" s="296">
        <f t="shared" si="618"/>
        <v>0</v>
      </c>
      <c r="U96" s="296">
        <f t="shared" si="618"/>
        <v>0</v>
      </c>
      <c r="V96" s="296">
        <f t="shared" si="618"/>
        <v>0</v>
      </c>
      <c r="W96" s="296">
        <f t="shared" si="618"/>
        <v>0</v>
      </c>
      <c r="X96" s="296">
        <f t="shared" si="618"/>
        <v>0</v>
      </c>
      <c r="Y96" s="296">
        <f t="shared" si="618"/>
        <v>0</v>
      </c>
      <c r="Z96" s="296">
        <f t="shared" si="618"/>
        <v>0</v>
      </c>
      <c r="AA96" s="296">
        <f t="shared" si="618"/>
        <v>0</v>
      </c>
      <c r="AB96" s="296">
        <f t="shared" si="618"/>
        <v>0</v>
      </c>
      <c r="AC96" s="296">
        <f t="shared" si="618"/>
        <v>0</v>
      </c>
      <c r="AD96" s="296">
        <f t="shared" si="618"/>
        <v>0</v>
      </c>
      <c r="AE96" s="296">
        <f t="shared" si="618"/>
        <v>0</v>
      </c>
      <c r="AF96" s="296">
        <f t="shared" si="618"/>
        <v>0</v>
      </c>
      <c r="AG96" s="296">
        <f t="shared" si="618"/>
        <v>0</v>
      </c>
      <c r="AH96" s="296">
        <f t="shared" si="618"/>
        <v>0</v>
      </c>
      <c r="AI96" s="296">
        <f t="shared" si="618"/>
        <v>0</v>
      </c>
      <c r="AJ96" s="296">
        <f t="shared" si="618"/>
        <v>0</v>
      </c>
      <c r="AK96" s="296">
        <f t="shared" si="618"/>
        <v>0</v>
      </c>
      <c r="AL96" s="296">
        <f t="shared" si="618"/>
        <v>0</v>
      </c>
      <c r="AM96" s="296">
        <f t="shared" si="618"/>
        <v>0</v>
      </c>
      <c r="AN96" s="296">
        <f t="shared" si="618"/>
        <v>0</v>
      </c>
      <c r="AO96" s="296">
        <f t="shared" si="618"/>
        <v>0</v>
      </c>
      <c r="AP96" s="296">
        <f t="shared" si="618"/>
        <v>0</v>
      </c>
      <c r="AQ96" s="296">
        <f t="shared" si="618"/>
        <v>0</v>
      </c>
      <c r="AR96" s="296">
        <f t="shared" si="618"/>
        <v>0</v>
      </c>
      <c r="AS96" s="296">
        <f t="shared" si="618"/>
        <v>0</v>
      </c>
      <c r="AT96" s="296">
        <f t="shared" si="618"/>
        <v>0</v>
      </c>
      <c r="AU96" s="296">
        <f t="shared" si="618"/>
        <v>0</v>
      </c>
      <c r="AV96" s="296">
        <f t="shared" si="618"/>
        <v>0</v>
      </c>
      <c r="AW96" s="296">
        <f t="shared" si="618"/>
        <v>0</v>
      </c>
      <c r="AX96" s="296">
        <f t="shared" si="618"/>
        <v>0</v>
      </c>
      <c r="AY96" s="296">
        <f t="shared" si="618"/>
        <v>0</v>
      </c>
      <c r="AZ96" s="296">
        <f t="shared" si="618"/>
        <v>0</v>
      </c>
      <c r="BA96" s="296">
        <f t="shared" si="618"/>
        <v>0</v>
      </c>
      <c r="BB96" s="296">
        <f t="shared" si="618"/>
        <v>0</v>
      </c>
      <c r="BC96" s="296">
        <f t="shared" si="618"/>
        <v>0</v>
      </c>
      <c r="BD96" s="296">
        <f t="shared" si="618"/>
        <v>0</v>
      </c>
      <c r="BE96" s="296">
        <f t="shared" si="618"/>
        <v>0</v>
      </c>
      <c r="BF96" s="296">
        <f t="shared" si="618"/>
        <v>0</v>
      </c>
      <c r="BG96" s="296">
        <f t="shared" si="618"/>
        <v>0</v>
      </c>
      <c r="BH96" s="296">
        <f t="shared" si="618"/>
        <v>0</v>
      </c>
      <c r="BI96" s="296">
        <f t="shared" si="618"/>
        <v>0</v>
      </c>
      <c r="BJ96" s="296">
        <f t="shared" si="618"/>
        <v>0</v>
      </c>
      <c r="BK96" s="296">
        <f t="shared" si="618"/>
        <v>0</v>
      </c>
      <c r="BL96" s="296">
        <f t="shared" si="618"/>
        <v>0</v>
      </c>
      <c r="BM96" s="296">
        <f t="shared" si="618"/>
        <v>0</v>
      </c>
      <c r="BN96" s="297">
        <f t="shared" si="618"/>
        <v>0</v>
      </c>
      <c r="BO96" s="60" t="s">
        <v>101</v>
      </c>
    </row>
    <row r="97" spans="1:67" s="58" customFormat="1">
      <c r="B97" s="285"/>
      <c r="C97" s="108"/>
      <c r="D97" s="392"/>
      <c r="E97" s="361"/>
      <c r="F97" s="83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7"/>
      <c r="BO97" s="60" t="s">
        <v>101</v>
      </c>
    </row>
    <row r="98" spans="1:67" s="58" customFormat="1">
      <c r="A98" s="60">
        <v>11</v>
      </c>
      <c r="B98" s="114" t="s">
        <v>326</v>
      </c>
      <c r="C98" s="109">
        <v>0.2</v>
      </c>
      <c r="D98" s="108">
        <v>0.03</v>
      </c>
      <c r="E98" s="284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283"/>
      <c r="BO98" s="60" t="s">
        <v>101</v>
      </c>
    </row>
    <row r="99" spans="1:67" s="58" customFormat="1">
      <c r="A99" s="56"/>
      <c r="B99" s="112" t="s">
        <v>322</v>
      </c>
      <c r="C99" s="284"/>
      <c r="D99" s="374"/>
      <c r="E99" s="361"/>
      <c r="F99" s="44"/>
      <c r="G99" s="296">
        <f t="shared" ref="G99:BN99" si="619">ROUND(G$25*$D98,0)</f>
        <v>1</v>
      </c>
      <c r="H99" s="296">
        <f t="shared" si="619"/>
        <v>2</v>
      </c>
      <c r="I99" s="296">
        <f t="shared" si="619"/>
        <v>3</v>
      </c>
      <c r="J99" s="296">
        <f t="shared" si="619"/>
        <v>5</v>
      </c>
      <c r="K99" s="296">
        <f t="shared" si="619"/>
        <v>7</v>
      </c>
      <c r="L99" s="296">
        <f t="shared" si="619"/>
        <v>9</v>
      </c>
      <c r="M99" s="296">
        <f t="shared" si="619"/>
        <v>12</v>
      </c>
      <c r="N99" s="296">
        <f t="shared" si="619"/>
        <v>16</v>
      </c>
      <c r="O99" s="296">
        <f t="shared" si="619"/>
        <v>20</v>
      </c>
      <c r="P99" s="296">
        <f t="shared" si="619"/>
        <v>25</v>
      </c>
      <c r="Q99" s="296">
        <f t="shared" si="619"/>
        <v>30</v>
      </c>
      <c r="R99" s="296">
        <f t="shared" si="619"/>
        <v>38</v>
      </c>
      <c r="S99" s="296">
        <f t="shared" si="619"/>
        <v>44</v>
      </c>
      <c r="T99" s="296">
        <f t="shared" si="619"/>
        <v>52</v>
      </c>
      <c r="U99" s="296">
        <f t="shared" si="619"/>
        <v>61</v>
      </c>
      <c r="V99" s="296">
        <f t="shared" si="619"/>
        <v>71</v>
      </c>
      <c r="W99" s="296">
        <f t="shared" si="619"/>
        <v>82</v>
      </c>
      <c r="X99" s="296">
        <f t="shared" si="619"/>
        <v>95</v>
      </c>
      <c r="Y99" s="296">
        <f t="shared" si="619"/>
        <v>111</v>
      </c>
      <c r="Z99" s="296">
        <f t="shared" si="619"/>
        <v>128</v>
      </c>
      <c r="AA99" s="296">
        <f t="shared" si="619"/>
        <v>149</v>
      </c>
      <c r="AB99" s="296">
        <f t="shared" si="619"/>
        <v>172</v>
      </c>
      <c r="AC99" s="296">
        <f t="shared" si="619"/>
        <v>199</v>
      </c>
      <c r="AD99" s="296">
        <f t="shared" si="619"/>
        <v>229</v>
      </c>
      <c r="AE99" s="296">
        <f t="shared" si="619"/>
        <v>265</v>
      </c>
      <c r="AF99" s="296">
        <f t="shared" si="619"/>
        <v>306</v>
      </c>
      <c r="AG99" s="296">
        <f t="shared" si="619"/>
        <v>353</v>
      </c>
      <c r="AH99" s="296">
        <f t="shared" si="619"/>
        <v>407</v>
      </c>
      <c r="AI99" s="296">
        <f t="shared" si="619"/>
        <v>469</v>
      </c>
      <c r="AJ99" s="296">
        <f t="shared" si="619"/>
        <v>540</v>
      </c>
      <c r="AK99" s="296">
        <f t="shared" si="619"/>
        <v>622</v>
      </c>
      <c r="AL99" s="296">
        <f t="shared" si="619"/>
        <v>717</v>
      </c>
      <c r="AM99" s="296">
        <f t="shared" si="619"/>
        <v>825</v>
      </c>
      <c r="AN99" s="296">
        <f t="shared" si="619"/>
        <v>950</v>
      </c>
      <c r="AO99" s="296">
        <f t="shared" si="619"/>
        <v>1094</v>
      </c>
      <c r="AP99" s="296">
        <f t="shared" si="619"/>
        <v>1259</v>
      </c>
      <c r="AQ99" s="296">
        <f t="shared" si="619"/>
        <v>1323</v>
      </c>
      <c r="AR99" s="296">
        <f t="shared" si="619"/>
        <v>1390</v>
      </c>
      <c r="AS99" s="296">
        <f t="shared" si="619"/>
        <v>1460</v>
      </c>
      <c r="AT99" s="296">
        <f t="shared" si="619"/>
        <v>1534</v>
      </c>
      <c r="AU99" s="296">
        <f t="shared" si="619"/>
        <v>1612</v>
      </c>
      <c r="AV99" s="296">
        <f t="shared" si="619"/>
        <v>1694</v>
      </c>
      <c r="AW99" s="296">
        <f t="shared" si="619"/>
        <v>1780</v>
      </c>
      <c r="AX99" s="296">
        <f t="shared" si="619"/>
        <v>1870</v>
      </c>
      <c r="AY99" s="296">
        <f t="shared" si="619"/>
        <v>1964</v>
      </c>
      <c r="AZ99" s="296">
        <f t="shared" si="619"/>
        <v>2064</v>
      </c>
      <c r="BA99" s="296">
        <f t="shared" si="619"/>
        <v>2168</v>
      </c>
      <c r="BB99" s="296">
        <f t="shared" si="619"/>
        <v>2277</v>
      </c>
      <c r="BC99" s="296">
        <f t="shared" si="619"/>
        <v>2392</v>
      </c>
      <c r="BD99" s="296">
        <f t="shared" si="619"/>
        <v>2513</v>
      </c>
      <c r="BE99" s="296">
        <f t="shared" si="619"/>
        <v>2640</v>
      </c>
      <c r="BF99" s="296">
        <f t="shared" si="619"/>
        <v>2773</v>
      </c>
      <c r="BG99" s="296">
        <f t="shared" si="619"/>
        <v>2913</v>
      </c>
      <c r="BH99" s="296">
        <f t="shared" si="619"/>
        <v>3059</v>
      </c>
      <c r="BI99" s="296">
        <f t="shared" si="619"/>
        <v>3214</v>
      </c>
      <c r="BJ99" s="296">
        <f t="shared" si="619"/>
        <v>3375</v>
      </c>
      <c r="BK99" s="296">
        <f t="shared" si="619"/>
        <v>3545</v>
      </c>
      <c r="BL99" s="296">
        <f t="shared" si="619"/>
        <v>3724</v>
      </c>
      <c r="BM99" s="296">
        <f t="shared" si="619"/>
        <v>3911</v>
      </c>
      <c r="BN99" s="297">
        <f t="shared" si="619"/>
        <v>4108</v>
      </c>
      <c r="BO99" s="60" t="s">
        <v>101</v>
      </c>
    </row>
    <row r="100" spans="1:67">
      <c r="A100" s="60"/>
      <c r="B100" s="112" t="s">
        <v>323</v>
      </c>
      <c r="C100" s="109"/>
      <c r="D100" s="284"/>
      <c r="E100" s="367">
        <v>1500</v>
      </c>
      <c r="F100" s="61"/>
      <c r="G100" s="296">
        <f>$E100*(1+HLOOKUP(G$6,$G$1:$L$5,$L$3,0))*G$99</f>
        <v>1500</v>
      </c>
      <c r="H100" s="296">
        <f t="shared" ref="H100:W101" si="620">$E100*(1+HLOOKUP(H$6,$G$1:$L$5,$L$3,0))*H$99</f>
        <v>3000</v>
      </c>
      <c r="I100" s="296">
        <f t="shared" si="620"/>
        <v>4500</v>
      </c>
      <c r="J100" s="296">
        <f t="shared" si="620"/>
        <v>7500</v>
      </c>
      <c r="K100" s="296">
        <f t="shared" si="620"/>
        <v>10500</v>
      </c>
      <c r="L100" s="296">
        <f t="shared" si="620"/>
        <v>13500</v>
      </c>
      <c r="M100" s="296">
        <f t="shared" si="620"/>
        <v>18000</v>
      </c>
      <c r="N100" s="296">
        <f t="shared" si="620"/>
        <v>24000</v>
      </c>
      <c r="O100" s="296">
        <f t="shared" si="620"/>
        <v>30000</v>
      </c>
      <c r="P100" s="296">
        <f t="shared" si="620"/>
        <v>37500</v>
      </c>
      <c r="Q100" s="296">
        <f t="shared" si="620"/>
        <v>45000</v>
      </c>
      <c r="R100" s="296">
        <f t="shared" si="620"/>
        <v>57000</v>
      </c>
      <c r="S100" s="296">
        <f t="shared" si="620"/>
        <v>71280</v>
      </c>
      <c r="T100" s="296">
        <f t="shared" si="620"/>
        <v>84240</v>
      </c>
      <c r="U100" s="296">
        <f t="shared" si="620"/>
        <v>98820</v>
      </c>
      <c r="V100" s="296">
        <f t="shared" si="620"/>
        <v>115020</v>
      </c>
      <c r="W100" s="296">
        <f t="shared" si="620"/>
        <v>132840</v>
      </c>
      <c r="X100" s="296">
        <f t="shared" ref="X100:AM101" si="621">$E100*(1+HLOOKUP(X$6,$G$1:$L$5,$L$3,0))*X$99</f>
        <v>153900</v>
      </c>
      <c r="Y100" s="296">
        <f t="shared" si="621"/>
        <v>179820</v>
      </c>
      <c r="Z100" s="296">
        <f t="shared" si="621"/>
        <v>207360</v>
      </c>
      <c r="AA100" s="296">
        <f t="shared" si="621"/>
        <v>241380</v>
      </c>
      <c r="AB100" s="296">
        <f t="shared" si="621"/>
        <v>278640</v>
      </c>
      <c r="AC100" s="296">
        <f t="shared" si="621"/>
        <v>322380</v>
      </c>
      <c r="AD100" s="296">
        <f t="shared" si="621"/>
        <v>370980</v>
      </c>
      <c r="AE100" s="296">
        <f t="shared" si="621"/>
        <v>463644.00000000006</v>
      </c>
      <c r="AF100" s="296">
        <f t="shared" si="621"/>
        <v>535377.60000000009</v>
      </c>
      <c r="AG100" s="296">
        <f t="shared" si="621"/>
        <v>617608.80000000005</v>
      </c>
      <c r="AH100" s="296">
        <f t="shared" si="621"/>
        <v>712087.20000000007</v>
      </c>
      <c r="AI100" s="296">
        <f t="shared" si="621"/>
        <v>820562.4</v>
      </c>
      <c r="AJ100" s="296">
        <f t="shared" si="621"/>
        <v>944784.00000000012</v>
      </c>
      <c r="AK100" s="296">
        <f t="shared" si="621"/>
        <v>1088251.2000000002</v>
      </c>
      <c r="AL100" s="296">
        <f t="shared" si="621"/>
        <v>1254463.2000000002</v>
      </c>
      <c r="AM100" s="296">
        <f t="shared" si="621"/>
        <v>1443420</v>
      </c>
      <c r="AN100" s="296">
        <f t="shared" ref="AN100:BC101" si="622">$E100*(1+HLOOKUP(AN$6,$G$1:$L$5,$L$3,0))*AN$99</f>
        <v>1662120.0000000002</v>
      </c>
      <c r="AO100" s="296">
        <f t="shared" si="622"/>
        <v>1914062.4000000001</v>
      </c>
      <c r="AP100" s="296">
        <f t="shared" si="622"/>
        <v>2202746.4000000004</v>
      </c>
      <c r="AQ100" s="296">
        <f t="shared" si="622"/>
        <v>2499898.4640000002</v>
      </c>
      <c r="AR100" s="296">
        <f t="shared" si="622"/>
        <v>2626499.5200000005</v>
      </c>
      <c r="AS100" s="296">
        <f t="shared" si="622"/>
        <v>2758769.2800000003</v>
      </c>
      <c r="AT100" s="296">
        <f t="shared" si="622"/>
        <v>2898597.3120000004</v>
      </c>
      <c r="AU100" s="296">
        <f t="shared" si="622"/>
        <v>3045983.6160000004</v>
      </c>
      <c r="AV100" s="296">
        <f t="shared" si="622"/>
        <v>3200928.1920000003</v>
      </c>
      <c r="AW100" s="296">
        <f t="shared" si="622"/>
        <v>3363431.0400000005</v>
      </c>
      <c r="AX100" s="296">
        <f t="shared" si="622"/>
        <v>3533492.1600000006</v>
      </c>
      <c r="AY100" s="296">
        <f t="shared" si="622"/>
        <v>3711111.5520000006</v>
      </c>
      <c r="AZ100" s="296">
        <f t="shared" si="622"/>
        <v>3900068.3520000004</v>
      </c>
      <c r="BA100" s="296">
        <f t="shared" si="622"/>
        <v>4096583.4240000006</v>
      </c>
      <c r="BB100" s="296">
        <f t="shared" si="622"/>
        <v>4302546.3360000001</v>
      </c>
      <c r="BC100" s="296">
        <f t="shared" si="622"/>
        <v>4881434.3884800011</v>
      </c>
      <c r="BD100" s="296">
        <f t="shared" ref="BD100:BN101" si="623">$E100*(1+HLOOKUP(BD$6,$G$1:$L$5,$L$3,0))*BD$99</f>
        <v>5128363.1347200014</v>
      </c>
      <c r="BE100" s="296">
        <f t="shared" si="623"/>
        <v>5387536.2816000013</v>
      </c>
      <c r="BF100" s="296">
        <f t="shared" si="623"/>
        <v>5658953.8291200008</v>
      </c>
      <c r="BG100" s="296">
        <f t="shared" si="623"/>
        <v>5944656.5107200015</v>
      </c>
      <c r="BH100" s="296">
        <f t="shared" si="623"/>
        <v>6242603.592960001</v>
      </c>
      <c r="BI100" s="296">
        <f t="shared" si="623"/>
        <v>6558917.2761600018</v>
      </c>
      <c r="BJ100" s="296">
        <f t="shared" si="623"/>
        <v>6887475.3600000013</v>
      </c>
      <c r="BK100" s="296">
        <f t="shared" si="623"/>
        <v>7234400.0448000012</v>
      </c>
      <c r="BL100" s="296">
        <f t="shared" si="623"/>
        <v>7599691.3305600015</v>
      </c>
      <c r="BM100" s="296">
        <f t="shared" si="623"/>
        <v>7981308.4838400017</v>
      </c>
      <c r="BN100" s="297">
        <f t="shared" si="623"/>
        <v>8383332.971520002</v>
      </c>
      <c r="BO100" s="60" t="s">
        <v>101</v>
      </c>
    </row>
    <row r="101" spans="1:67">
      <c r="A101" s="60"/>
      <c r="B101" s="112" t="s">
        <v>346</v>
      </c>
      <c r="C101" s="109"/>
      <c r="D101" s="284"/>
      <c r="E101" s="367">
        <f>E100*(1-C98)</f>
        <v>1200</v>
      </c>
      <c r="F101" s="61"/>
      <c r="G101" s="296">
        <f t="shared" ref="G101" si="624">$E101*(1+HLOOKUP(G$6,$G$1:$L$5,$L$3,0))*G$99</f>
        <v>1200</v>
      </c>
      <c r="H101" s="296">
        <f t="shared" si="620"/>
        <v>2400</v>
      </c>
      <c r="I101" s="296">
        <f t="shared" si="620"/>
        <v>3600</v>
      </c>
      <c r="J101" s="296">
        <f t="shared" si="620"/>
        <v>6000</v>
      </c>
      <c r="K101" s="296">
        <f t="shared" si="620"/>
        <v>8400</v>
      </c>
      <c r="L101" s="296">
        <f t="shared" si="620"/>
        <v>10800</v>
      </c>
      <c r="M101" s="296">
        <f t="shared" si="620"/>
        <v>14400</v>
      </c>
      <c r="N101" s="296">
        <f t="shared" si="620"/>
        <v>19200</v>
      </c>
      <c r="O101" s="296">
        <f t="shared" si="620"/>
        <v>24000</v>
      </c>
      <c r="P101" s="296">
        <f t="shared" si="620"/>
        <v>30000</v>
      </c>
      <c r="Q101" s="296">
        <f t="shared" si="620"/>
        <v>36000</v>
      </c>
      <c r="R101" s="296">
        <f t="shared" si="620"/>
        <v>45600</v>
      </c>
      <c r="S101" s="296">
        <f t="shared" si="620"/>
        <v>57024</v>
      </c>
      <c r="T101" s="296">
        <f t="shared" si="620"/>
        <v>67392</v>
      </c>
      <c r="U101" s="296">
        <f t="shared" si="620"/>
        <v>79056</v>
      </c>
      <c r="V101" s="296">
        <f t="shared" si="620"/>
        <v>92016</v>
      </c>
      <c r="W101" s="296">
        <f t="shared" si="620"/>
        <v>106272</v>
      </c>
      <c r="X101" s="296">
        <f t="shared" si="621"/>
        <v>123120</v>
      </c>
      <c r="Y101" s="296">
        <f t="shared" si="621"/>
        <v>143856</v>
      </c>
      <c r="Z101" s="296">
        <f t="shared" si="621"/>
        <v>165888</v>
      </c>
      <c r="AA101" s="296">
        <f t="shared" si="621"/>
        <v>193104</v>
      </c>
      <c r="AB101" s="296">
        <f t="shared" si="621"/>
        <v>222912</v>
      </c>
      <c r="AC101" s="296">
        <f t="shared" si="621"/>
        <v>257904</v>
      </c>
      <c r="AD101" s="296">
        <f t="shared" si="621"/>
        <v>296784</v>
      </c>
      <c r="AE101" s="296">
        <f t="shared" si="621"/>
        <v>370915.2</v>
      </c>
      <c r="AF101" s="296">
        <f t="shared" si="621"/>
        <v>428302.08000000002</v>
      </c>
      <c r="AG101" s="296">
        <f t="shared" si="621"/>
        <v>494087.04000000004</v>
      </c>
      <c r="AH101" s="296">
        <f t="shared" si="621"/>
        <v>569669.76</v>
      </c>
      <c r="AI101" s="296">
        <f t="shared" si="621"/>
        <v>656449.92000000004</v>
      </c>
      <c r="AJ101" s="296">
        <f t="shared" si="621"/>
        <v>755827.20000000007</v>
      </c>
      <c r="AK101" s="296">
        <f t="shared" si="621"/>
        <v>870600.96000000008</v>
      </c>
      <c r="AL101" s="296">
        <f t="shared" si="621"/>
        <v>1003570.56</v>
      </c>
      <c r="AM101" s="296">
        <f t="shared" si="621"/>
        <v>1154736</v>
      </c>
      <c r="AN101" s="296">
        <f t="shared" si="622"/>
        <v>1329696</v>
      </c>
      <c r="AO101" s="296">
        <f t="shared" si="622"/>
        <v>1531249.9200000002</v>
      </c>
      <c r="AP101" s="296">
        <f t="shared" si="622"/>
        <v>1762197.12</v>
      </c>
      <c r="AQ101" s="296">
        <f t="shared" si="622"/>
        <v>1999918.7712000001</v>
      </c>
      <c r="AR101" s="296">
        <f t="shared" si="622"/>
        <v>2101199.6160000004</v>
      </c>
      <c r="AS101" s="296">
        <f t="shared" si="622"/>
        <v>2207015.4240000001</v>
      </c>
      <c r="AT101" s="296">
        <f t="shared" si="622"/>
        <v>2318877.8496000003</v>
      </c>
      <c r="AU101" s="296">
        <f t="shared" si="622"/>
        <v>2436786.8928</v>
      </c>
      <c r="AV101" s="296">
        <f t="shared" si="622"/>
        <v>2560742.5536000002</v>
      </c>
      <c r="AW101" s="296">
        <f t="shared" si="622"/>
        <v>2690744.8320000004</v>
      </c>
      <c r="AX101" s="296">
        <f t="shared" si="622"/>
        <v>2826793.7280000001</v>
      </c>
      <c r="AY101" s="296">
        <f t="shared" si="622"/>
        <v>2968889.2416000003</v>
      </c>
      <c r="AZ101" s="296">
        <f t="shared" si="622"/>
        <v>3120054.6816000002</v>
      </c>
      <c r="BA101" s="296">
        <f t="shared" si="622"/>
        <v>3277266.7392000002</v>
      </c>
      <c r="BB101" s="296">
        <f t="shared" si="622"/>
        <v>3442037.0688000005</v>
      </c>
      <c r="BC101" s="296">
        <f t="shared" si="622"/>
        <v>3905147.5107840011</v>
      </c>
      <c r="BD101" s="296">
        <f t="shared" si="623"/>
        <v>4102690.507776001</v>
      </c>
      <c r="BE101" s="296">
        <f t="shared" si="623"/>
        <v>4310029.0252800006</v>
      </c>
      <c r="BF101" s="296">
        <f t="shared" si="623"/>
        <v>4527163.0632960014</v>
      </c>
      <c r="BG101" s="296">
        <f t="shared" si="623"/>
        <v>4755725.2085760012</v>
      </c>
      <c r="BH101" s="296">
        <f t="shared" si="623"/>
        <v>4994082.8743680008</v>
      </c>
      <c r="BI101" s="296">
        <f t="shared" si="623"/>
        <v>5247133.8209280008</v>
      </c>
      <c r="BJ101" s="296">
        <f t="shared" si="623"/>
        <v>5509980.2880000016</v>
      </c>
      <c r="BK101" s="296">
        <f t="shared" si="623"/>
        <v>5787520.035840001</v>
      </c>
      <c r="BL101" s="296">
        <f t="shared" si="623"/>
        <v>6079753.0644480018</v>
      </c>
      <c r="BM101" s="296">
        <f t="shared" si="623"/>
        <v>6385046.787072002</v>
      </c>
      <c r="BN101" s="297">
        <f t="shared" si="623"/>
        <v>6706666.377216002</v>
      </c>
      <c r="BO101" s="60" t="s">
        <v>101</v>
      </c>
    </row>
    <row r="102" spans="1:67">
      <c r="A102" s="60"/>
      <c r="B102" s="364" t="s">
        <v>327</v>
      </c>
      <c r="C102" s="109"/>
      <c r="D102" s="284"/>
      <c r="E102" s="284"/>
      <c r="F102" s="338"/>
      <c r="G102" s="296">
        <f>G100-G101</f>
        <v>300</v>
      </c>
      <c r="H102" s="296">
        <f t="shared" ref="H102" si="625">H100-H101</f>
        <v>600</v>
      </c>
      <c r="I102" s="296">
        <f t="shared" ref="I102" si="626">I100-I101</f>
        <v>900</v>
      </c>
      <c r="J102" s="296">
        <f t="shared" ref="J102" si="627">J100-J101</f>
        <v>1500</v>
      </c>
      <c r="K102" s="296">
        <f t="shared" ref="K102" si="628">K100-K101</f>
        <v>2100</v>
      </c>
      <c r="L102" s="296">
        <f t="shared" ref="L102" si="629">L100-L101</f>
        <v>2700</v>
      </c>
      <c r="M102" s="296">
        <f t="shared" ref="M102" si="630">M100-M101</f>
        <v>3600</v>
      </c>
      <c r="N102" s="296">
        <f t="shared" ref="N102" si="631">N100-N101</f>
        <v>4800</v>
      </c>
      <c r="O102" s="296">
        <f t="shared" ref="O102" si="632">O100-O101</f>
        <v>6000</v>
      </c>
      <c r="P102" s="296">
        <f t="shared" ref="P102" si="633">P100-P101</f>
        <v>7500</v>
      </c>
      <c r="Q102" s="296">
        <f t="shared" ref="Q102" si="634">Q100-Q101</f>
        <v>9000</v>
      </c>
      <c r="R102" s="296">
        <f t="shared" ref="R102" si="635">R100-R101</f>
        <v>11400</v>
      </c>
      <c r="S102" s="296">
        <f t="shared" ref="S102" si="636">S100-S101</f>
        <v>14256</v>
      </c>
      <c r="T102" s="296">
        <f t="shared" ref="T102" si="637">T100-T101</f>
        <v>16848</v>
      </c>
      <c r="U102" s="296">
        <f t="shared" ref="U102" si="638">U100-U101</f>
        <v>19764</v>
      </c>
      <c r="V102" s="296">
        <f t="shared" ref="V102" si="639">V100-V101</f>
        <v>23004</v>
      </c>
      <c r="W102" s="296">
        <f t="shared" ref="W102" si="640">W100-W101</f>
        <v>26568</v>
      </c>
      <c r="X102" s="296">
        <f t="shared" ref="X102" si="641">X100-X101</f>
        <v>30780</v>
      </c>
      <c r="Y102" s="296">
        <f t="shared" ref="Y102" si="642">Y100-Y101</f>
        <v>35964</v>
      </c>
      <c r="Z102" s="296">
        <f t="shared" ref="Z102" si="643">Z100-Z101</f>
        <v>41472</v>
      </c>
      <c r="AA102" s="296">
        <f t="shared" ref="AA102" si="644">AA100-AA101</f>
        <v>48276</v>
      </c>
      <c r="AB102" s="296">
        <f t="shared" ref="AB102" si="645">AB100-AB101</f>
        <v>55728</v>
      </c>
      <c r="AC102" s="296">
        <f t="shared" ref="AC102" si="646">AC100-AC101</f>
        <v>64476</v>
      </c>
      <c r="AD102" s="296">
        <f t="shared" ref="AD102" si="647">AD100-AD101</f>
        <v>74196</v>
      </c>
      <c r="AE102" s="296">
        <f t="shared" ref="AE102" si="648">AE100-AE101</f>
        <v>92728.800000000047</v>
      </c>
      <c r="AF102" s="296">
        <f t="shared" ref="AF102" si="649">AF100-AF101</f>
        <v>107075.52000000008</v>
      </c>
      <c r="AG102" s="296">
        <f t="shared" ref="AG102" si="650">AG100-AG101</f>
        <v>123521.76000000001</v>
      </c>
      <c r="AH102" s="296">
        <f t="shared" ref="AH102" si="651">AH100-AH101</f>
        <v>142417.44000000006</v>
      </c>
      <c r="AI102" s="296">
        <f t="shared" ref="AI102" si="652">AI100-AI101</f>
        <v>164112.47999999998</v>
      </c>
      <c r="AJ102" s="296">
        <f t="shared" ref="AJ102" si="653">AJ100-AJ101</f>
        <v>188956.80000000005</v>
      </c>
      <c r="AK102" s="296">
        <f t="shared" ref="AK102" si="654">AK100-AK101</f>
        <v>217650.24000000011</v>
      </c>
      <c r="AL102" s="296">
        <f t="shared" ref="AL102" si="655">AL100-AL101</f>
        <v>250892.64000000013</v>
      </c>
      <c r="AM102" s="296">
        <f t="shared" ref="AM102" si="656">AM100-AM101</f>
        <v>288684</v>
      </c>
      <c r="AN102" s="296">
        <f t="shared" ref="AN102" si="657">AN100-AN101</f>
        <v>332424.00000000023</v>
      </c>
      <c r="AO102" s="296">
        <f t="shared" ref="AO102" si="658">AO100-AO101</f>
        <v>382812.48</v>
      </c>
      <c r="AP102" s="296">
        <f t="shared" ref="AP102" si="659">AP100-AP101</f>
        <v>440549.28000000026</v>
      </c>
      <c r="AQ102" s="296">
        <f t="shared" ref="AQ102" si="660">AQ100-AQ101</f>
        <v>499979.69280000008</v>
      </c>
      <c r="AR102" s="296">
        <f t="shared" ref="AR102" si="661">AR100-AR101</f>
        <v>525299.9040000001</v>
      </c>
      <c r="AS102" s="296">
        <f t="shared" ref="AS102" si="662">AS100-AS101</f>
        <v>551753.85600000015</v>
      </c>
      <c r="AT102" s="296">
        <f t="shared" ref="AT102" si="663">AT100-AT101</f>
        <v>579719.46240000008</v>
      </c>
      <c r="AU102" s="296">
        <f t="shared" ref="AU102" si="664">AU100-AU101</f>
        <v>609196.72320000036</v>
      </c>
      <c r="AV102" s="296">
        <f t="shared" ref="AV102" si="665">AV100-AV101</f>
        <v>640185.63840000005</v>
      </c>
      <c r="AW102" s="296">
        <f t="shared" ref="AW102" si="666">AW100-AW101</f>
        <v>672686.2080000001</v>
      </c>
      <c r="AX102" s="296">
        <f t="shared" ref="AX102" si="667">AX100-AX101</f>
        <v>706698.4320000005</v>
      </c>
      <c r="AY102" s="296">
        <f t="shared" ref="AY102" si="668">AY100-AY101</f>
        <v>742222.31040000031</v>
      </c>
      <c r="AZ102" s="296">
        <f t="shared" ref="AZ102" si="669">AZ100-AZ101</f>
        <v>780013.67040000018</v>
      </c>
      <c r="BA102" s="296">
        <f t="shared" ref="BA102" si="670">BA100-BA101</f>
        <v>819316.6848000004</v>
      </c>
      <c r="BB102" s="296">
        <f t="shared" ref="BB102" si="671">BB100-BB101</f>
        <v>860509.26719999965</v>
      </c>
      <c r="BC102" s="296">
        <f t="shared" ref="BC102" si="672">BC100-BC101</f>
        <v>976286.87769600004</v>
      </c>
      <c r="BD102" s="296">
        <f t="shared" ref="BD102" si="673">BD100-BD101</f>
        <v>1025672.6269440004</v>
      </c>
      <c r="BE102" s="296">
        <f t="shared" ref="BE102" si="674">BE100-BE101</f>
        <v>1077507.2563200006</v>
      </c>
      <c r="BF102" s="296">
        <f t="shared" ref="BF102" si="675">BF100-BF101</f>
        <v>1131790.7658239994</v>
      </c>
      <c r="BG102" s="296">
        <f t="shared" ref="BG102" si="676">BG100-BG101</f>
        <v>1188931.3021440003</v>
      </c>
      <c r="BH102" s="296">
        <f t="shared" ref="BH102" si="677">BH100-BH101</f>
        <v>1248520.7185920002</v>
      </c>
      <c r="BI102" s="296">
        <f t="shared" ref="BI102" si="678">BI100-BI101</f>
        <v>1311783.4552320009</v>
      </c>
      <c r="BJ102" s="296">
        <f t="shared" ref="BJ102" si="679">BJ100-BJ101</f>
        <v>1377495.0719999997</v>
      </c>
      <c r="BK102" s="296">
        <f t="shared" ref="BK102" si="680">BK100-BK101</f>
        <v>1446880.0089600002</v>
      </c>
      <c r="BL102" s="296">
        <f t="shared" ref="BL102" si="681">BL100-BL101</f>
        <v>1519938.2661119998</v>
      </c>
      <c r="BM102" s="296">
        <f t="shared" ref="BM102" si="682">BM100-BM101</f>
        <v>1596261.6967679998</v>
      </c>
      <c r="BN102" s="297">
        <f t="shared" ref="BN102" si="683">BN100-BN101</f>
        <v>1676666.594304</v>
      </c>
      <c r="BO102" s="60" t="s">
        <v>101</v>
      </c>
    </row>
    <row r="103" spans="1:67" s="58" customFormat="1">
      <c r="B103" s="364" t="s">
        <v>308</v>
      </c>
      <c r="C103" s="109"/>
      <c r="D103" s="284"/>
      <c r="E103" s="284"/>
      <c r="F103" s="61"/>
      <c r="G103" s="296">
        <f>G100*HLOOKUP(G$6,$G$1:$L$5,$L$5,0)</f>
        <v>0</v>
      </c>
      <c r="H103" s="296">
        <f t="shared" ref="H103:BN103" si="684">H100*HLOOKUP(H$6,$G$1:$L$5,$L$5,0)</f>
        <v>0</v>
      </c>
      <c r="I103" s="296">
        <f t="shared" si="684"/>
        <v>0</v>
      </c>
      <c r="J103" s="296">
        <f t="shared" si="684"/>
        <v>0</v>
      </c>
      <c r="K103" s="296">
        <f t="shared" si="684"/>
        <v>0</v>
      </c>
      <c r="L103" s="296">
        <f t="shared" si="684"/>
        <v>0</v>
      </c>
      <c r="M103" s="296">
        <f t="shared" si="684"/>
        <v>0</v>
      </c>
      <c r="N103" s="296">
        <f t="shared" si="684"/>
        <v>0</v>
      </c>
      <c r="O103" s="296">
        <f t="shared" si="684"/>
        <v>0</v>
      </c>
      <c r="P103" s="296">
        <f t="shared" si="684"/>
        <v>0</v>
      </c>
      <c r="Q103" s="296">
        <f t="shared" si="684"/>
        <v>0</v>
      </c>
      <c r="R103" s="296">
        <f t="shared" si="684"/>
        <v>0</v>
      </c>
      <c r="S103" s="296">
        <f t="shared" si="684"/>
        <v>0</v>
      </c>
      <c r="T103" s="296">
        <f t="shared" si="684"/>
        <v>0</v>
      </c>
      <c r="U103" s="296">
        <f t="shared" si="684"/>
        <v>0</v>
      </c>
      <c r="V103" s="296">
        <f t="shared" si="684"/>
        <v>0</v>
      </c>
      <c r="W103" s="296">
        <f t="shared" si="684"/>
        <v>0</v>
      </c>
      <c r="X103" s="296">
        <f t="shared" si="684"/>
        <v>0</v>
      </c>
      <c r="Y103" s="296">
        <f t="shared" si="684"/>
        <v>0</v>
      </c>
      <c r="Z103" s="296">
        <f t="shared" si="684"/>
        <v>0</v>
      </c>
      <c r="AA103" s="296">
        <f t="shared" si="684"/>
        <v>0</v>
      </c>
      <c r="AB103" s="296">
        <f t="shared" si="684"/>
        <v>0</v>
      </c>
      <c r="AC103" s="296">
        <f t="shared" si="684"/>
        <v>0</v>
      </c>
      <c r="AD103" s="296">
        <f t="shared" si="684"/>
        <v>0</v>
      </c>
      <c r="AE103" s="296">
        <f t="shared" si="684"/>
        <v>0</v>
      </c>
      <c r="AF103" s="296">
        <f t="shared" si="684"/>
        <v>0</v>
      </c>
      <c r="AG103" s="296">
        <f t="shared" si="684"/>
        <v>0</v>
      </c>
      <c r="AH103" s="296">
        <f t="shared" si="684"/>
        <v>0</v>
      </c>
      <c r="AI103" s="296">
        <f t="shared" si="684"/>
        <v>0</v>
      </c>
      <c r="AJ103" s="296">
        <f t="shared" si="684"/>
        <v>0</v>
      </c>
      <c r="AK103" s="296">
        <f t="shared" si="684"/>
        <v>0</v>
      </c>
      <c r="AL103" s="296">
        <f t="shared" si="684"/>
        <v>0</v>
      </c>
      <c r="AM103" s="296">
        <f t="shared" si="684"/>
        <v>0</v>
      </c>
      <c r="AN103" s="296">
        <f t="shared" si="684"/>
        <v>0</v>
      </c>
      <c r="AO103" s="296">
        <f t="shared" si="684"/>
        <v>0</v>
      </c>
      <c r="AP103" s="296">
        <f t="shared" si="684"/>
        <v>0</v>
      </c>
      <c r="AQ103" s="296">
        <f t="shared" si="684"/>
        <v>0</v>
      </c>
      <c r="AR103" s="296">
        <f t="shared" si="684"/>
        <v>0</v>
      </c>
      <c r="AS103" s="296">
        <f t="shared" si="684"/>
        <v>0</v>
      </c>
      <c r="AT103" s="296">
        <f t="shared" si="684"/>
        <v>0</v>
      </c>
      <c r="AU103" s="296">
        <f t="shared" si="684"/>
        <v>0</v>
      </c>
      <c r="AV103" s="296">
        <f t="shared" si="684"/>
        <v>0</v>
      </c>
      <c r="AW103" s="296">
        <f t="shared" si="684"/>
        <v>0</v>
      </c>
      <c r="AX103" s="296">
        <f t="shared" si="684"/>
        <v>0</v>
      </c>
      <c r="AY103" s="296">
        <f t="shared" si="684"/>
        <v>0</v>
      </c>
      <c r="AZ103" s="296">
        <f t="shared" si="684"/>
        <v>0</v>
      </c>
      <c r="BA103" s="296">
        <f t="shared" si="684"/>
        <v>0</v>
      </c>
      <c r="BB103" s="296">
        <f t="shared" si="684"/>
        <v>0</v>
      </c>
      <c r="BC103" s="296">
        <f t="shared" si="684"/>
        <v>0</v>
      </c>
      <c r="BD103" s="296">
        <f t="shared" si="684"/>
        <v>0</v>
      </c>
      <c r="BE103" s="296">
        <f t="shared" si="684"/>
        <v>0</v>
      </c>
      <c r="BF103" s="296">
        <f t="shared" si="684"/>
        <v>0</v>
      </c>
      <c r="BG103" s="296">
        <f t="shared" si="684"/>
        <v>0</v>
      </c>
      <c r="BH103" s="296">
        <f t="shared" si="684"/>
        <v>0</v>
      </c>
      <c r="BI103" s="296">
        <f t="shared" si="684"/>
        <v>0</v>
      </c>
      <c r="BJ103" s="296">
        <f t="shared" si="684"/>
        <v>0</v>
      </c>
      <c r="BK103" s="296">
        <f t="shared" si="684"/>
        <v>0</v>
      </c>
      <c r="BL103" s="296">
        <f t="shared" si="684"/>
        <v>0</v>
      </c>
      <c r="BM103" s="296">
        <f t="shared" si="684"/>
        <v>0</v>
      </c>
      <c r="BN103" s="297">
        <f t="shared" si="684"/>
        <v>0</v>
      </c>
      <c r="BO103" s="60" t="s">
        <v>101</v>
      </c>
    </row>
    <row r="104" spans="1:67" s="58" customFormat="1">
      <c r="B104" s="364"/>
      <c r="C104" s="109"/>
      <c r="D104" s="284"/>
      <c r="E104" s="284"/>
      <c r="F104" s="61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7"/>
      <c r="BO104" s="60" t="s">
        <v>101</v>
      </c>
    </row>
    <row r="105" spans="1:67" s="58" customFormat="1">
      <c r="A105" s="60">
        <v>12</v>
      </c>
      <c r="B105" s="114" t="s">
        <v>334</v>
      </c>
      <c r="C105" s="109">
        <v>0.16</v>
      </c>
      <c r="D105" s="108">
        <v>0.13</v>
      </c>
      <c r="E105" s="284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283"/>
      <c r="BO105" s="60" t="s">
        <v>101</v>
      </c>
    </row>
    <row r="106" spans="1:67" s="58" customFormat="1">
      <c r="A106" s="56"/>
      <c r="B106" s="112" t="s">
        <v>322</v>
      </c>
      <c r="C106" s="284"/>
      <c r="D106" s="374"/>
      <c r="E106" s="361"/>
      <c r="F106" s="44"/>
      <c r="G106" s="296">
        <f t="shared" ref="G106:BN106" si="685">ROUND(G$25*$D105,0)</f>
        <v>4</v>
      </c>
      <c r="H106" s="296">
        <f t="shared" si="685"/>
        <v>9</v>
      </c>
      <c r="I106" s="296">
        <f t="shared" si="685"/>
        <v>15</v>
      </c>
      <c r="J106" s="296">
        <f t="shared" si="685"/>
        <v>22</v>
      </c>
      <c r="K106" s="296">
        <f t="shared" si="685"/>
        <v>31</v>
      </c>
      <c r="L106" s="296">
        <f t="shared" si="685"/>
        <v>41</v>
      </c>
      <c r="M106" s="296">
        <f t="shared" si="685"/>
        <v>53</v>
      </c>
      <c r="N106" s="296">
        <f t="shared" si="685"/>
        <v>68</v>
      </c>
      <c r="O106" s="296">
        <f t="shared" si="685"/>
        <v>86</v>
      </c>
      <c r="P106" s="296">
        <f t="shared" si="685"/>
        <v>107</v>
      </c>
      <c r="Q106" s="296">
        <f t="shared" si="685"/>
        <v>132</v>
      </c>
      <c r="R106" s="296">
        <f t="shared" si="685"/>
        <v>163</v>
      </c>
      <c r="S106" s="296">
        <f t="shared" si="685"/>
        <v>191</v>
      </c>
      <c r="T106" s="296">
        <f t="shared" si="685"/>
        <v>224</v>
      </c>
      <c r="U106" s="296">
        <f t="shared" si="685"/>
        <v>262</v>
      </c>
      <c r="V106" s="296">
        <f t="shared" si="685"/>
        <v>306</v>
      </c>
      <c r="W106" s="296">
        <f t="shared" si="685"/>
        <v>356</v>
      </c>
      <c r="X106" s="296">
        <f t="shared" si="685"/>
        <v>414</v>
      </c>
      <c r="Y106" s="296">
        <f t="shared" si="685"/>
        <v>480</v>
      </c>
      <c r="Z106" s="296">
        <f t="shared" si="685"/>
        <v>556</v>
      </c>
      <c r="AA106" s="296">
        <f t="shared" si="685"/>
        <v>644</v>
      </c>
      <c r="AB106" s="296">
        <f t="shared" si="685"/>
        <v>745</v>
      </c>
      <c r="AC106" s="296">
        <f t="shared" si="685"/>
        <v>861</v>
      </c>
      <c r="AD106" s="296">
        <f t="shared" si="685"/>
        <v>994</v>
      </c>
      <c r="AE106" s="296">
        <f t="shared" si="685"/>
        <v>1148</v>
      </c>
      <c r="AF106" s="296">
        <f t="shared" si="685"/>
        <v>1325</v>
      </c>
      <c r="AG106" s="296">
        <f t="shared" si="685"/>
        <v>1528</v>
      </c>
      <c r="AH106" s="296">
        <f t="shared" si="685"/>
        <v>1762</v>
      </c>
      <c r="AI106" s="296">
        <f t="shared" si="685"/>
        <v>2031</v>
      </c>
      <c r="AJ106" s="296">
        <f t="shared" si="685"/>
        <v>2341</v>
      </c>
      <c r="AK106" s="296">
        <f t="shared" si="685"/>
        <v>2696</v>
      </c>
      <c r="AL106" s="296">
        <f t="shared" si="685"/>
        <v>3105</v>
      </c>
      <c r="AM106" s="296">
        <f t="shared" si="685"/>
        <v>3576</v>
      </c>
      <c r="AN106" s="296">
        <f t="shared" si="685"/>
        <v>4117</v>
      </c>
      <c r="AO106" s="296">
        <f t="shared" si="685"/>
        <v>4739</v>
      </c>
      <c r="AP106" s="296">
        <f t="shared" si="685"/>
        <v>5454</v>
      </c>
      <c r="AQ106" s="296">
        <f t="shared" si="685"/>
        <v>5731</v>
      </c>
      <c r="AR106" s="296">
        <f t="shared" si="685"/>
        <v>6023</v>
      </c>
      <c r="AS106" s="296">
        <f t="shared" si="685"/>
        <v>6328</v>
      </c>
      <c r="AT106" s="296">
        <f t="shared" si="685"/>
        <v>6649</v>
      </c>
      <c r="AU106" s="296">
        <f t="shared" si="685"/>
        <v>6986</v>
      </c>
      <c r="AV106" s="296">
        <f t="shared" si="685"/>
        <v>7340</v>
      </c>
      <c r="AW106" s="296">
        <f t="shared" si="685"/>
        <v>7712</v>
      </c>
      <c r="AX106" s="296">
        <f t="shared" si="685"/>
        <v>8102</v>
      </c>
      <c r="AY106" s="296">
        <f t="shared" si="685"/>
        <v>8512</v>
      </c>
      <c r="AZ106" s="296">
        <f t="shared" si="685"/>
        <v>8942</v>
      </c>
      <c r="BA106" s="296">
        <f t="shared" si="685"/>
        <v>9394</v>
      </c>
      <c r="BB106" s="296">
        <f t="shared" si="685"/>
        <v>9868</v>
      </c>
      <c r="BC106" s="296">
        <f t="shared" si="685"/>
        <v>10366</v>
      </c>
      <c r="BD106" s="296">
        <f t="shared" si="685"/>
        <v>10890</v>
      </c>
      <c r="BE106" s="296">
        <f t="shared" si="685"/>
        <v>11439</v>
      </c>
      <c r="BF106" s="296">
        <f t="shared" si="685"/>
        <v>12016</v>
      </c>
      <c r="BG106" s="296">
        <f t="shared" si="685"/>
        <v>12622</v>
      </c>
      <c r="BH106" s="296">
        <f t="shared" si="685"/>
        <v>13258</v>
      </c>
      <c r="BI106" s="296">
        <f t="shared" si="685"/>
        <v>13926</v>
      </c>
      <c r="BJ106" s="296">
        <f t="shared" si="685"/>
        <v>14627</v>
      </c>
      <c r="BK106" s="296">
        <f t="shared" si="685"/>
        <v>15363</v>
      </c>
      <c r="BL106" s="296">
        <f t="shared" si="685"/>
        <v>16136</v>
      </c>
      <c r="BM106" s="296">
        <f t="shared" si="685"/>
        <v>16948</v>
      </c>
      <c r="BN106" s="297">
        <f t="shared" si="685"/>
        <v>17801</v>
      </c>
      <c r="BO106" s="60" t="s">
        <v>101</v>
      </c>
    </row>
    <row r="107" spans="1:67">
      <c r="A107" s="60"/>
      <c r="B107" s="112" t="s">
        <v>323</v>
      </c>
      <c r="C107" s="109"/>
      <c r="D107" s="284"/>
      <c r="E107" s="367">
        <v>2700</v>
      </c>
      <c r="F107" s="61"/>
      <c r="G107" s="296">
        <f>$E107*(1+HLOOKUP(G$6,$G$1:$L$5,$L$3,0))*G$106</f>
        <v>10800</v>
      </c>
      <c r="H107" s="296">
        <f t="shared" ref="H107:W108" si="686">$E107*(1+HLOOKUP(H$6,$G$1:$L$5,$L$3,0))*H$106</f>
        <v>24300</v>
      </c>
      <c r="I107" s="296">
        <f t="shared" si="686"/>
        <v>40500</v>
      </c>
      <c r="J107" s="296">
        <f t="shared" si="686"/>
        <v>59400</v>
      </c>
      <c r="K107" s="296">
        <f t="shared" si="686"/>
        <v>83700</v>
      </c>
      <c r="L107" s="296">
        <f t="shared" si="686"/>
        <v>110700</v>
      </c>
      <c r="M107" s="296">
        <f t="shared" si="686"/>
        <v>143100</v>
      </c>
      <c r="N107" s="296">
        <f t="shared" si="686"/>
        <v>183600</v>
      </c>
      <c r="O107" s="296">
        <f t="shared" si="686"/>
        <v>232200</v>
      </c>
      <c r="P107" s="296">
        <f t="shared" si="686"/>
        <v>288900</v>
      </c>
      <c r="Q107" s="296">
        <f t="shared" si="686"/>
        <v>356400</v>
      </c>
      <c r="R107" s="296">
        <f t="shared" si="686"/>
        <v>440100</v>
      </c>
      <c r="S107" s="296">
        <f t="shared" si="686"/>
        <v>556956</v>
      </c>
      <c r="T107" s="296">
        <f t="shared" si="686"/>
        <v>653184</v>
      </c>
      <c r="U107" s="296">
        <f t="shared" si="686"/>
        <v>763992</v>
      </c>
      <c r="V107" s="296">
        <f t="shared" si="686"/>
        <v>892296</v>
      </c>
      <c r="W107" s="296">
        <f t="shared" si="686"/>
        <v>1038096</v>
      </c>
      <c r="X107" s="296">
        <f t="shared" ref="X107:AM108" si="687">$E107*(1+HLOOKUP(X$6,$G$1:$L$5,$L$3,0))*X$106</f>
        <v>1207224</v>
      </c>
      <c r="Y107" s="296">
        <f t="shared" si="687"/>
        <v>1399680</v>
      </c>
      <c r="Z107" s="296">
        <f t="shared" si="687"/>
        <v>1621296</v>
      </c>
      <c r="AA107" s="296">
        <f t="shared" si="687"/>
        <v>1877904</v>
      </c>
      <c r="AB107" s="296">
        <f t="shared" si="687"/>
        <v>2172420</v>
      </c>
      <c r="AC107" s="296">
        <f t="shared" si="687"/>
        <v>2510676</v>
      </c>
      <c r="AD107" s="296">
        <f t="shared" si="687"/>
        <v>2898504</v>
      </c>
      <c r="AE107" s="296">
        <f t="shared" si="687"/>
        <v>3615373.4400000004</v>
      </c>
      <c r="AF107" s="296">
        <f t="shared" si="687"/>
        <v>4172796.0000000005</v>
      </c>
      <c r="AG107" s="296">
        <f t="shared" si="687"/>
        <v>4812099.84</v>
      </c>
      <c r="AH107" s="296">
        <f t="shared" si="687"/>
        <v>5549031.3600000003</v>
      </c>
      <c r="AI107" s="296">
        <f t="shared" si="687"/>
        <v>6396187.6800000006</v>
      </c>
      <c r="AJ107" s="296">
        <f t="shared" si="687"/>
        <v>7372464.4800000004</v>
      </c>
      <c r="AK107" s="296">
        <f t="shared" si="687"/>
        <v>8490458.8800000008</v>
      </c>
      <c r="AL107" s="296">
        <f t="shared" si="687"/>
        <v>9778514.4000000004</v>
      </c>
      <c r="AM107" s="296">
        <f t="shared" si="687"/>
        <v>11261825.280000001</v>
      </c>
      <c r="AN107" s="296">
        <f t="shared" ref="AN107:BC108" si="688">$E107*(1+HLOOKUP(AN$6,$G$1:$L$5,$L$3,0))*AN$106</f>
        <v>12965585.760000002</v>
      </c>
      <c r="AO107" s="296">
        <f t="shared" si="688"/>
        <v>14924437.920000002</v>
      </c>
      <c r="AP107" s="296">
        <f t="shared" si="688"/>
        <v>17176173.120000001</v>
      </c>
      <c r="AQ107" s="296">
        <f t="shared" si="688"/>
        <v>19492405.574400004</v>
      </c>
      <c r="AR107" s="296">
        <f t="shared" si="688"/>
        <v>20485562.515200004</v>
      </c>
      <c r="AS107" s="296">
        <f t="shared" si="688"/>
        <v>21522935.347200003</v>
      </c>
      <c r="AT107" s="296">
        <f t="shared" si="688"/>
        <v>22614727.737600002</v>
      </c>
      <c r="AU107" s="296">
        <f t="shared" si="688"/>
        <v>23760939.686400004</v>
      </c>
      <c r="AV107" s="296">
        <f t="shared" si="688"/>
        <v>24964972.416000005</v>
      </c>
      <c r="AW107" s="296">
        <f t="shared" si="688"/>
        <v>26230227.148800004</v>
      </c>
      <c r="AX107" s="296">
        <f t="shared" si="688"/>
        <v>27556703.884800006</v>
      </c>
      <c r="AY107" s="296">
        <f t="shared" si="688"/>
        <v>28951205.068800006</v>
      </c>
      <c r="AZ107" s="296">
        <f t="shared" si="688"/>
        <v>30413730.700800005</v>
      </c>
      <c r="BA107" s="296">
        <f t="shared" si="688"/>
        <v>31951083.225600004</v>
      </c>
      <c r="BB107" s="296">
        <f t="shared" si="688"/>
        <v>33563262.643200003</v>
      </c>
      <c r="BC107" s="296">
        <f t="shared" si="688"/>
        <v>38077637.110272013</v>
      </c>
      <c r="BD107" s="296">
        <f t="shared" ref="BD107:BN108" si="689">$E107*(1+HLOOKUP(BD$6,$G$1:$L$5,$L$3,0))*BD$106</f>
        <v>40002456.890880011</v>
      </c>
      <c r="BE107" s="296">
        <f t="shared" si="689"/>
        <v>42019109.676288009</v>
      </c>
      <c r="BF107" s="296">
        <f t="shared" si="689"/>
        <v>44138615.427072011</v>
      </c>
      <c r="BG107" s="296">
        <f t="shared" si="689"/>
        <v>46364647.463424012</v>
      </c>
      <c r="BH107" s="296">
        <f t="shared" si="689"/>
        <v>48700879.105536014</v>
      </c>
      <c r="BI107" s="296">
        <f t="shared" si="689"/>
        <v>51154656.993792012</v>
      </c>
      <c r="BJ107" s="296">
        <f t="shared" si="689"/>
        <v>53729654.448384017</v>
      </c>
      <c r="BK107" s="296">
        <f t="shared" si="689"/>
        <v>56433218.109696016</v>
      </c>
      <c r="BL107" s="296">
        <f t="shared" si="689"/>
        <v>59272694.61811202</v>
      </c>
      <c r="BM107" s="296">
        <f t="shared" si="689"/>
        <v>62255430.614016019</v>
      </c>
      <c r="BN107" s="297">
        <f t="shared" si="689"/>
        <v>65388772.737792015</v>
      </c>
      <c r="BO107" s="60" t="s">
        <v>101</v>
      </c>
    </row>
    <row r="108" spans="1:67">
      <c r="A108" s="60"/>
      <c r="B108" s="112" t="s">
        <v>346</v>
      </c>
      <c r="C108" s="109"/>
      <c r="D108" s="284"/>
      <c r="E108" s="367">
        <f>E107*(1-C105)</f>
        <v>2268</v>
      </c>
      <c r="F108" s="61"/>
      <c r="G108" s="296">
        <f t="shared" ref="G108" si="690">$E108*(1+HLOOKUP(G$6,$G$1:$L$5,$L$3,0))*G$106</f>
        <v>9072</v>
      </c>
      <c r="H108" s="296">
        <f t="shared" si="686"/>
        <v>20412</v>
      </c>
      <c r="I108" s="296">
        <f t="shared" si="686"/>
        <v>34020</v>
      </c>
      <c r="J108" s="296">
        <f t="shared" si="686"/>
        <v>49896</v>
      </c>
      <c r="K108" s="296">
        <f t="shared" si="686"/>
        <v>70308</v>
      </c>
      <c r="L108" s="296">
        <f t="shared" si="686"/>
        <v>92988</v>
      </c>
      <c r="M108" s="296">
        <f t="shared" si="686"/>
        <v>120204</v>
      </c>
      <c r="N108" s="296">
        <f t="shared" si="686"/>
        <v>154224</v>
      </c>
      <c r="O108" s="296">
        <f t="shared" si="686"/>
        <v>195048</v>
      </c>
      <c r="P108" s="296">
        <f t="shared" si="686"/>
        <v>242676</v>
      </c>
      <c r="Q108" s="296">
        <f t="shared" si="686"/>
        <v>299376</v>
      </c>
      <c r="R108" s="296">
        <f t="shared" si="686"/>
        <v>369684</v>
      </c>
      <c r="S108" s="296">
        <f t="shared" si="686"/>
        <v>467843.04000000004</v>
      </c>
      <c r="T108" s="296">
        <f t="shared" si="686"/>
        <v>548674.56000000006</v>
      </c>
      <c r="U108" s="296">
        <f t="shared" si="686"/>
        <v>641753.28</v>
      </c>
      <c r="V108" s="296">
        <f t="shared" si="686"/>
        <v>749528.64</v>
      </c>
      <c r="W108" s="296">
        <f t="shared" si="686"/>
        <v>872000.64</v>
      </c>
      <c r="X108" s="296">
        <f t="shared" si="687"/>
        <v>1014068.16</v>
      </c>
      <c r="Y108" s="296">
        <f t="shared" si="687"/>
        <v>1175731.2</v>
      </c>
      <c r="Z108" s="296">
        <f t="shared" si="687"/>
        <v>1361888.6400000001</v>
      </c>
      <c r="AA108" s="296">
        <f t="shared" si="687"/>
        <v>1577439.36</v>
      </c>
      <c r="AB108" s="296">
        <f t="shared" si="687"/>
        <v>1824832.8</v>
      </c>
      <c r="AC108" s="296">
        <f t="shared" si="687"/>
        <v>2108967.84</v>
      </c>
      <c r="AD108" s="296">
        <f t="shared" si="687"/>
        <v>2434743.36</v>
      </c>
      <c r="AE108" s="296">
        <f t="shared" si="687"/>
        <v>3036913.6896000006</v>
      </c>
      <c r="AF108" s="296">
        <f t="shared" si="687"/>
        <v>3505148.6400000006</v>
      </c>
      <c r="AG108" s="296">
        <f t="shared" si="687"/>
        <v>4042163.8656000006</v>
      </c>
      <c r="AH108" s="296">
        <f t="shared" si="687"/>
        <v>4661186.3424000004</v>
      </c>
      <c r="AI108" s="296">
        <f t="shared" si="687"/>
        <v>5372797.6512000011</v>
      </c>
      <c r="AJ108" s="296">
        <f t="shared" si="687"/>
        <v>6192870.1632000012</v>
      </c>
      <c r="AK108" s="296">
        <f t="shared" si="687"/>
        <v>7131985.4592000013</v>
      </c>
      <c r="AL108" s="296">
        <f t="shared" si="687"/>
        <v>8213952.0960000008</v>
      </c>
      <c r="AM108" s="296">
        <f t="shared" si="687"/>
        <v>9459933.2352000009</v>
      </c>
      <c r="AN108" s="296">
        <f t="shared" si="688"/>
        <v>10891092.038400002</v>
      </c>
      <c r="AO108" s="296">
        <f t="shared" si="688"/>
        <v>12536527.852800002</v>
      </c>
      <c r="AP108" s="296">
        <f t="shared" si="688"/>
        <v>14427985.420800002</v>
      </c>
      <c r="AQ108" s="296">
        <f t="shared" si="688"/>
        <v>16373620.682496004</v>
      </c>
      <c r="AR108" s="296">
        <f t="shared" si="688"/>
        <v>17207872.512768004</v>
      </c>
      <c r="AS108" s="296">
        <f t="shared" si="688"/>
        <v>18079265.691648003</v>
      </c>
      <c r="AT108" s="296">
        <f t="shared" si="688"/>
        <v>18996371.299584005</v>
      </c>
      <c r="AU108" s="296">
        <f t="shared" si="688"/>
        <v>19959189.336576004</v>
      </c>
      <c r="AV108" s="296">
        <f t="shared" si="688"/>
        <v>20970576.829440005</v>
      </c>
      <c r="AW108" s="296">
        <f t="shared" si="688"/>
        <v>22033390.804992005</v>
      </c>
      <c r="AX108" s="296">
        <f t="shared" si="688"/>
        <v>23147631.263232004</v>
      </c>
      <c r="AY108" s="296">
        <f t="shared" si="688"/>
        <v>24319012.257792003</v>
      </c>
      <c r="AZ108" s="296">
        <f t="shared" si="688"/>
        <v>25547533.788672004</v>
      </c>
      <c r="BA108" s="296">
        <f t="shared" si="688"/>
        <v>26838909.909504004</v>
      </c>
      <c r="BB108" s="296">
        <f t="shared" si="688"/>
        <v>28193140.620288003</v>
      </c>
      <c r="BC108" s="296">
        <f t="shared" si="688"/>
        <v>31985215.172628485</v>
      </c>
      <c r="BD108" s="296">
        <f t="shared" si="689"/>
        <v>33602063.788339205</v>
      </c>
      <c r="BE108" s="296">
        <f t="shared" si="689"/>
        <v>35296052.128081925</v>
      </c>
      <c r="BF108" s="296">
        <f t="shared" si="689"/>
        <v>37076436.958740488</v>
      </c>
      <c r="BG108" s="296">
        <f t="shared" si="689"/>
        <v>38946303.869276166</v>
      </c>
      <c r="BH108" s="296">
        <f t="shared" si="689"/>
        <v>40908738.448650248</v>
      </c>
      <c r="BI108" s="296">
        <f t="shared" si="689"/>
        <v>42969911.874785289</v>
      </c>
      <c r="BJ108" s="296">
        <f t="shared" si="689"/>
        <v>45132909.736642569</v>
      </c>
      <c r="BK108" s="296">
        <f t="shared" si="689"/>
        <v>47403903.212144651</v>
      </c>
      <c r="BL108" s="296">
        <f t="shared" si="689"/>
        <v>49789063.479214087</v>
      </c>
      <c r="BM108" s="296">
        <f t="shared" si="689"/>
        <v>52294561.715773448</v>
      </c>
      <c r="BN108" s="297">
        <f t="shared" si="689"/>
        <v>54926569.099745288</v>
      </c>
      <c r="BO108" s="60" t="s">
        <v>101</v>
      </c>
    </row>
    <row r="109" spans="1:67">
      <c r="A109" s="60"/>
      <c r="B109" s="364" t="s">
        <v>327</v>
      </c>
      <c r="C109" s="109"/>
      <c r="D109" s="284"/>
      <c r="E109" s="284"/>
      <c r="F109" s="338"/>
      <c r="G109" s="296">
        <f>G107-G108</f>
        <v>1728</v>
      </c>
      <c r="H109" s="296">
        <f t="shared" ref="H109" si="691">H107-H108</f>
        <v>3888</v>
      </c>
      <c r="I109" s="296">
        <f t="shared" ref="I109" si="692">I107-I108</f>
        <v>6480</v>
      </c>
      <c r="J109" s="296">
        <f t="shared" ref="J109" si="693">J107-J108</f>
        <v>9504</v>
      </c>
      <c r="K109" s="296">
        <f t="shared" ref="K109" si="694">K107-K108</f>
        <v>13392</v>
      </c>
      <c r="L109" s="296">
        <f t="shared" ref="L109" si="695">L107-L108</f>
        <v>17712</v>
      </c>
      <c r="M109" s="296">
        <f t="shared" ref="M109" si="696">M107-M108</f>
        <v>22896</v>
      </c>
      <c r="N109" s="296">
        <f t="shared" ref="N109" si="697">N107-N108</f>
        <v>29376</v>
      </c>
      <c r="O109" s="296">
        <f t="shared" ref="O109" si="698">O107-O108</f>
        <v>37152</v>
      </c>
      <c r="P109" s="296">
        <f t="shared" ref="P109" si="699">P107-P108</f>
        <v>46224</v>
      </c>
      <c r="Q109" s="296">
        <f t="shared" ref="Q109" si="700">Q107-Q108</f>
        <v>57024</v>
      </c>
      <c r="R109" s="296">
        <f t="shared" ref="R109" si="701">R107-R108</f>
        <v>70416</v>
      </c>
      <c r="S109" s="296">
        <f t="shared" ref="S109" si="702">S107-S108</f>
        <v>89112.959999999963</v>
      </c>
      <c r="T109" s="296">
        <f t="shared" ref="T109" si="703">T107-T108</f>
        <v>104509.43999999994</v>
      </c>
      <c r="U109" s="296">
        <f t="shared" ref="U109" si="704">U107-U108</f>
        <v>122238.71999999997</v>
      </c>
      <c r="V109" s="296">
        <f t="shared" ref="V109" si="705">V107-V108</f>
        <v>142767.35999999999</v>
      </c>
      <c r="W109" s="296">
        <f t="shared" ref="W109" si="706">W107-W108</f>
        <v>166095.35999999999</v>
      </c>
      <c r="X109" s="296">
        <f t="shared" ref="X109" si="707">X107-X108</f>
        <v>193155.83999999997</v>
      </c>
      <c r="Y109" s="296">
        <f t="shared" ref="Y109" si="708">Y107-Y108</f>
        <v>223948.80000000005</v>
      </c>
      <c r="Z109" s="296">
        <f t="shared" ref="Z109" si="709">Z107-Z108</f>
        <v>259407.35999999987</v>
      </c>
      <c r="AA109" s="296">
        <f t="shared" ref="AA109" si="710">AA107-AA108</f>
        <v>300464.6399999999</v>
      </c>
      <c r="AB109" s="296">
        <f t="shared" ref="AB109" si="711">AB107-AB108</f>
        <v>347587.19999999995</v>
      </c>
      <c r="AC109" s="296">
        <f t="shared" ref="AC109" si="712">AC107-AC108</f>
        <v>401708.16000000015</v>
      </c>
      <c r="AD109" s="296">
        <f t="shared" ref="AD109" si="713">AD107-AD108</f>
        <v>463760.64000000013</v>
      </c>
      <c r="AE109" s="296">
        <f t="shared" ref="AE109" si="714">AE107-AE108</f>
        <v>578459.75039999979</v>
      </c>
      <c r="AF109" s="296">
        <f t="shared" ref="AF109" si="715">AF107-AF108</f>
        <v>667647.35999999987</v>
      </c>
      <c r="AG109" s="296">
        <f t="shared" ref="AG109" si="716">AG107-AG108</f>
        <v>769935.97439999925</v>
      </c>
      <c r="AH109" s="296">
        <f t="shared" ref="AH109" si="717">AH107-AH108</f>
        <v>887845.0175999999</v>
      </c>
      <c r="AI109" s="296">
        <f t="shared" ref="AI109" si="718">AI107-AI108</f>
        <v>1023390.0287999995</v>
      </c>
      <c r="AJ109" s="296">
        <f t="shared" ref="AJ109" si="719">AJ107-AJ108</f>
        <v>1179594.3167999992</v>
      </c>
      <c r="AK109" s="296">
        <f t="shared" ref="AK109" si="720">AK107-AK108</f>
        <v>1358473.4207999995</v>
      </c>
      <c r="AL109" s="296">
        <f t="shared" ref="AL109" si="721">AL107-AL108</f>
        <v>1564562.3039999995</v>
      </c>
      <c r="AM109" s="296">
        <f t="shared" ref="AM109" si="722">AM107-AM108</f>
        <v>1801892.0448000003</v>
      </c>
      <c r="AN109" s="296">
        <f t="shared" ref="AN109" si="723">AN107-AN108</f>
        <v>2074493.7215999998</v>
      </c>
      <c r="AO109" s="296">
        <f t="shared" ref="AO109" si="724">AO107-AO108</f>
        <v>2387910.0671999995</v>
      </c>
      <c r="AP109" s="296">
        <f t="shared" ref="AP109" si="725">AP107-AP108</f>
        <v>2748187.6991999988</v>
      </c>
      <c r="AQ109" s="296">
        <f t="shared" ref="AQ109" si="726">AQ107-AQ108</f>
        <v>3118784.8919040002</v>
      </c>
      <c r="AR109" s="296">
        <f t="shared" ref="AR109" si="727">AR107-AR108</f>
        <v>3277690.0024319999</v>
      </c>
      <c r="AS109" s="296">
        <f t="shared" ref="AS109" si="728">AS107-AS108</f>
        <v>3443669.6555519998</v>
      </c>
      <c r="AT109" s="296">
        <f t="shared" ref="AT109" si="729">AT107-AT108</f>
        <v>3618356.4380159974</v>
      </c>
      <c r="AU109" s="296">
        <f t="shared" ref="AU109" si="730">AU107-AU108</f>
        <v>3801750.3498240001</v>
      </c>
      <c r="AV109" s="296">
        <f t="shared" ref="AV109" si="731">AV107-AV108</f>
        <v>3994395.5865599997</v>
      </c>
      <c r="AW109" s="296">
        <f t="shared" ref="AW109" si="732">AW107-AW108</f>
        <v>4196836.343807999</v>
      </c>
      <c r="AX109" s="296">
        <f t="shared" ref="AX109" si="733">AX107-AX108</f>
        <v>4409072.6215680018</v>
      </c>
      <c r="AY109" s="296">
        <f t="shared" ref="AY109" si="734">AY107-AY108</f>
        <v>4632192.8110080026</v>
      </c>
      <c r="AZ109" s="296">
        <f t="shared" ref="AZ109" si="735">AZ107-AZ108</f>
        <v>4866196.9121280015</v>
      </c>
      <c r="BA109" s="296">
        <f t="shared" ref="BA109" si="736">BA107-BA108</f>
        <v>5112173.3160960004</v>
      </c>
      <c r="BB109" s="296">
        <f t="shared" ref="BB109" si="737">BB107-BB108</f>
        <v>5370122.0229119994</v>
      </c>
      <c r="BC109" s="296">
        <f t="shared" ref="BC109" si="738">BC107-BC108</f>
        <v>6092421.937643528</v>
      </c>
      <c r="BD109" s="296">
        <f t="shared" ref="BD109" si="739">BD107-BD108</f>
        <v>6400393.1025408059</v>
      </c>
      <c r="BE109" s="296">
        <f t="shared" ref="BE109" si="740">BE107-BE108</f>
        <v>6723057.5482060835</v>
      </c>
      <c r="BF109" s="296">
        <f t="shared" ref="BF109" si="741">BF107-BF108</f>
        <v>7062178.4683315232</v>
      </c>
      <c r="BG109" s="296">
        <f t="shared" ref="BG109" si="742">BG107-BG108</f>
        <v>7418343.5941478461</v>
      </c>
      <c r="BH109" s="296">
        <f t="shared" ref="BH109" si="743">BH107-BH108</f>
        <v>7792140.6568857655</v>
      </c>
      <c r="BI109" s="296">
        <f t="shared" ref="BI109" si="744">BI107-BI108</f>
        <v>8184745.1190067232</v>
      </c>
      <c r="BJ109" s="296">
        <f t="shared" ref="BJ109" si="745">BJ107-BJ108</f>
        <v>8596744.7117414474</v>
      </c>
      <c r="BK109" s="296">
        <f t="shared" ref="BK109" si="746">BK107-BK108</f>
        <v>9029314.8975513652</v>
      </c>
      <c r="BL109" s="296">
        <f t="shared" ref="BL109" si="747">BL107-BL108</f>
        <v>9483631.1388979331</v>
      </c>
      <c r="BM109" s="296">
        <f t="shared" ref="BM109" si="748">BM107-BM108</f>
        <v>9960868.8982425705</v>
      </c>
      <c r="BN109" s="297">
        <f t="shared" ref="BN109" si="749">BN107-BN108</f>
        <v>10462203.638046727</v>
      </c>
      <c r="BO109" s="60" t="s">
        <v>101</v>
      </c>
    </row>
    <row r="110" spans="1:67" s="58" customFormat="1">
      <c r="B110" s="364" t="s">
        <v>308</v>
      </c>
      <c r="C110" s="109"/>
      <c r="D110" s="284"/>
      <c r="E110" s="284"/>
      <c r="F110" s="61"/>
      <c r="G110" s="296">
        <f>G107*HLOOKUP(G$6,$G$1:$L$5,$L$5,0)</f>
        <v>0</v>
      </c>
      <c r="H110" s="296">
        <f t="shared" ref="H110:BN110" si="750">H107*HLOOKUP(H$6,$G$1:$L$5,$L$5,0)</f>
        <v>0</v>
      </c>
      <c r="I110" s="296">
        <f t="shared" si="750"/>
        <v>0</v>
      </c>
      <c r="J110" s="296">
        <f t="shared" si="750"/>
        <v>0</v>
      </c>
      <c r="K110" s="296">
        <f t="shared" si="750"/>
        <v>0</v>
      </c>
      <c r="L110" s="296">
        <f t="shared" si="750"/>
        <v>0</v>
      </c>
      <c r="M110" s="296">
        <f t="shared" si="750"/>
        <v>0</v>
      </c>
      <c r="N110" s="296">
        <f t="shared" si="750"/>
        <v>0</v>
      </c>
      <c r="O110" s="296">
        <f t="shared" si="750"/>
        <v>0</v>
      </c>
      <c r="P110" s="296">
        <f t="shared" si="750"/>
        <v>0</v>
      </c>
      <c r="Q110" s="296">
        <f t="shared" si="750"/>
        <v>0</v>
      </c>
      <c r="R110" s="296">
        <f t="shared" si="750"/>
        <v>0</v>
      </c>
      <c r="S110" s="296">
        <f t="shared" si="750"/>
        <v>0</v>
      </c>
      <c r="T110" s="296">
        <f t="shared" si="750"/>
        <v>0</v>
      </c>
      <c r="U110" s="296">
        <f t="shared" si="750"/>
        <v>0</v>
      </c>
      <c r="V110" s="296">
        <f t="shared" si="750"/>
        <v>0</v>
      </c>
      <c r="W110" s="296">
        <f t="shared" si="750"/>
        <v>0</v>
      </c>
      <c r="X110" s="296">
        <f t="shared" si="750"/>
        <v>0</v>
      </c>
      <c r="Y110" s="296">
        <f t="shared" si="750"/>
        <v>0</v>
      </c>
      <c r="Z110" s="296">
        <f t="shared" si="750"/>
        <v>0</v>
      </c>
      <c r="AA110" s="296">
        <f t="shared" si="750"/>
        <v>0</v>
      </c>
      <c r="AB110" s="296">
        <f t="shared" si="750"/>
        <v>0</v>
      </c>
      <c r="AC110" s="296">
        <f t="shared" si="750"/>
        <v>0</v>
      </c>
      <c r="AD110" s="296">
        <f t="shared" si="750"/>
        <v>0</v>
      </c>
      <c r="AE110" s="296">
        <f t="shared" si="750"/>
        <v>0</v>
      </c>
      <c r="AF110" s="296">
        <f t="shared" si="750"/>
        <v>0</v>
      </c>
      <c r="AG110" s="296">
        <f t="shared" si="750"/>
        <v>0</v>
      </c>
      <c r="AH110" s="296">
        <f t="shared" si="750"/>
        <v>0</v>
      </c>
      <c r="AI110" s="296">
        <f t="shared" si="750"/>
        <v>0</v>
      </c>
      <c r="AJ110" s="296">
        <f t="shared" si="750"/>
        <v>0</v>
      </c>
      <c r="AK110" s="296">
        <f t="shared" si="750"/>
        <v>0</v>
      </c>
      <c r="AL110" s="296">
        <f t="shared" si="750"/>
        <v>0</v>
      </c>
      <c r="AM110" s="296">
        <f t="shared" si="750"/>
        <v>0</v>
      </c>
      <c r="AN110" s="296">
        <f t="shared" si="750"/>
        <v>0</v>
      </c>
      <c r="AO110" s="296">
        <f t="shared" si="750"/>
        <v>0</v>
      </c>
      <c r="AP110" s="296">
        <f t="shared" si="750"/>
        <v>0</v>
      </c>
      <c r="AQ110" s="296">
        <f t="shared" si="750"/>
        <v>0</v>
      </c>
      <c r="AR110" s="296">
        <f t="shared" si="750"/>
        <v>0</v>
      </c>
      <c r="AS110" s="296">
        <f t="shared" si="750"/>
        <v>0</v>
      </c>
      <c r="AT110" s="296">
        <f t="shared" si="750"/>
        <v>0</v>
      </c>
      <c r="AU110" s="296">
        <f t="shared" si="750"/>
        <v>0</v>
      </c>
      <c r="AV110" s="296">
        <f t="shared" si="750"/>
        <v>0</v>
      </c>
      <c r="AW110" s="296">
        <f t="shared" si="750"/>
        <v>0</v>
      </c>
      <c r="AX110" s="296">
        <f t="shared" si="750"/>
        <v>0</v>
      </c>
      <c r="AY110" s="296">
        <f t="shared" si="750"/>
        <v>0</v>
      </c>
      <c r="AZ110" s="296">
        <f t="shared" si="750"/>
        <v>0</v>
      </c>
      <c r="BA110" s="296">
        <f t="shared" si="750"/>
        <v>0</v>
      </c>
      <c r="BB110" s="296">
        <f t="shared" si="750"/>
        <v>0</v>
      </c>
      <c r="BC110" s="296">
        <f t="shared" si="750"/>
        <v>0</v>
      </c>
      <c r="BD110" s="296">
        <f t="shared" si="750"/>
        <v>0</v>
      </c>
      <c r="BE110" s="296">
        <f t="shared" si="750"/>
        <v>0</v>
      </c>
      <c r="BF110" s="296">
        <f t="shared" si="750"/>
        <v>0</v>
      </c>
      <c r="BG110" s="296">
        <f t="shared" si="750"/>
        <v>0</v>
      </c>
      <c r="BH110" s="296">
        <f t="shared" si="750"/>
        <v>0</v>
      </c>
      <c r="BI110" s="296">
        <f t="shared" si="750"/>
        <v>0</v>
      </c>
      <c r="BJ110" s="296">
        <f t="shared" si="750"/>
        <v>0</v>
      </c>
      <c r="BK110" s="296">
        <f t="shared" si="750"/>
        <v>0</v>
      </c>
      <c r="BL110" s="296">
        <f t="shared" si="750"/>
        <v>0</v>
      </c>
      <c r="BM110" s="296">
        <f t="shared" si="750"/>
        <v>0</v>
      </c>
      <c r="BN110" s="297">
        <f t="shared" si="750"/>
        <v>0</v>
      </c>
      <c r="BO110" s="60" t="s">
        <v>101</v>
      </c>
    </row>
    <row r="111" spans="1:67" s="58" customFormat="1">
      <c r="B111" s="364"/>
      <c r="C111" s="109"/>
      <c r="D111" s="284"/>
      <c r="E111" s="284"/>
      <c r="F111" s="61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7"/>
      <c r="BO111" s="60" t="s">
        <v>101</v>
      </c>
    </row>
    <row r="112" spans="1:67" s="58" customFormat="1">
      <c r="A112" s="60">
        <v>13</v>
      </c>
      <c r="B112" s="114" t="s">
        <v>350</v>
      </c>
      <c r="C112" s="109">
        <v>0.06</v>
      </c>
      <c r="D112" s="108">
        <v>0.12</v>
      </c>
      <c r="E112" s="284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283"/>
      <c r="BO112" s="60" t="s">
        <v>101</v>
      </c>
    </row>
    <row r="113" spans="1:68" s="58" customFormat="1">
      <c r="A113" s="56"/>
      <c r="B113" s="112" t="s">
        <v>322</v>
      </c>
      <c r="C113" s="284"/>
      <c r="D113" s="374"/>
      <c r="E113" s="361"/>
      <c r="F113" s="44"/>
      <c r="G113" s="296">
        <f t="shared" ref="G113:BN113" si="751">ROUND(G$25*$D112,0)</f>
        <v>4</v>
      </c>
      <c r="H113" s="296">
        <f t="shared" si="751"/>
        <v>8</v>
      </c>
      <c r="I113" s="296">
        <f t="shared" si="751"/>
        <v>14</v>
      </c>
      <c r="J113" s="296">
        <f t="shared" si="751"/>
        <v>20</v>
      </c>
      <c r="K113" s="296">
        <f t="shared" si="751"/>
        <v>28</v>
      </c>
      <c r="L113" s="296">
        <f t="shared" si="751"/>
        <v>38</v>
      </c>
      <c r="M113" s="296">
        <f t="shared" si="751"/>
        <v>49</v>
      </c>
      <c r="N113" s="296">
        <f t="shared" si="751"/>
        <v>63</v>
      </c>
      <c r="O113" s="296">
        <f t="shared" si="751"/>
        <v>79</v>
      </c>
      <c r="P113" s="296">
        <f t="shared" si="751"/>
        <v>99</v>
      </c>
      <c r="Q113" s="296">
        <f t="shared" si="751"/>
        <v>122</v>
      </c>
      <c r="R113" s="296">
        <f t="shared" si="751"/>
        <v>150</v>
      </c>
      <c r="S113" s="296">
        <f t="shared" si="751"/>
        <v>177</v>
      </c>
      <c r="T113" s="296">
        <f t="shared" si="751"/>
        <v>207</v>
      </c>
      <c r="U113" s="296">
        <f t="shared" si="751"/>
        <v>242</v>
      </c>
      <c r="V113" s="296">
        <f t="shared" si="751"/>
        <v>282</v>
      </c>
      <c r="W113" s="296">
        <f t="shared" si="751"/>
        <v>329</v>
      </c>
      <c r="X113" s="296">
        <f t="shared" si="751"/>
        <v>382</v>
      </c>
      <c r="Y113" s="296">
        <f t="shared" si="751"/>
        <v>443</v>
      </c>
      <c r="Z113" s="296">
        <f t="shared" si="751"/>
        <v>513</v>
      </c>
      <c r="AA113" s="296">
        <f t="shared" si="751"/>
        <v>594</v>
      </c>
      <c r="AB113" s="296">
        <f t="shared" si="751"/>
        <v>688</v>
      </c>
      <c r="AC113" s="296">
        <f t="shared" si="751"/>
        <v>795</v>
      </c>
      <c r="AD113" s="296">
        <f t="shared" si="751"/>
        <v>918</v>
      </c>
      <c r="AE113" s="296">
        <f t="shared" si="751"/>
        <v>1060</v>
      </c>
      <c r="AF113" s="296">
        <f t="shared" si="751"/>
        <v>1223</v>
      </c>
      <c r="AG113" s="296">
        <f t="shared" si="751"/>
        <v>1411</v>
      </c>
      <c r="AH113" s="296">
        <f t="shared" si="751"/>
        <v>1627</v>
      </c>
      <c r="AI113" s="296">
        <f t="shared" si="751"/>
        <v>1875</v>
      </c>
      <c r="AJ113" s="296">
        <f t="shared" si="751"/>
        <v>2160</v>
      </c>
      <c r="AK113" s="296">
        <f t="shared" si="751"/>
        <v>2489</v>
      </c>
      <c r="AL113" s="296">
        <f t="shared" si="751"/>
        <v>2866</v>
      </c>
      <c r="AM113" s="296">
        <f t="shared" si="751"/>
        <v>3300</v>
      </c>
      <c r="AN113" s="296">
        <f t="shared" si="751"/>
        <v>3800</v>
      </c>
      <c r="AO113" s="296">
        <f t="shared" si="751"/>
        <v>4374</v>
      </c>
      <c r="AP113" s="296">
        <f t="shared" si="751"/>
        <v>5034</v>
      </c>
      <c r="AQ113" s="296">
        <f t="shared" si="751"/>
        <v>5290</v>
      </c>
      <c r="AR113" s="296">
        <f t="shared" si="751"/>
        <v>5559</v>
      </c>
      <c r="AS113" s="296">
        <f t="shared" si="751"/>
        <v>5841</v>
      </c>
      <c r="AT113" s="296">
        <f t="shared" si="751"/>
        <v>6138</v>
      </c>
      <c r="AU113" s="296">
        <f t="shared" si="751"/>
        <v>6449</v>
      </c>
      <c r="AV113" s="296">
        <f t="shared" si="751"/>
        <v>6776</v>
      </c>
      <c r="AW113" s="296">
        <f t="shared" si="751"/>
        <v>7119</v>
      </c>
      <c r="AX113" s="296">
        <f t="shared" si="751"/>
        <v>7479</v>
      </c>
      <c r="AY113" s="296">
        <f t="shared" si="751"/>
        <v>7857</v>
      </c>
      <c r="AZ113" s="296">
        <f t="shared" si="751"/>
        <v>8254</v>
      </c>
      <c r="BA113" s="296">
        <f t="shared" si="751"/>
        <v>8671</v>
      </c>
      <c r="BB113" s="296">
        <f t="shared" si="751"/>
        <v>9109</v>
      </c>
      <c r="BC113" s="296">
        <f t="shared" si="751"/>
        <v>9569</v>
      </c>
      <c r="BD113" s="296">
        <f t="shared" si="751"/>
        <v>10052</v>
      </c>
      <c r="BE113" s="296">
        <f t="shared" si="751"/>
        <v>10559</v>
      </c>
      <c r="BF113" s="296">
        <f t="shared" si="751"/>
        <v>11092</v>
      </c>
      <c r="BG113" s="296">
        <f t="shared" si="751"/>
        <v>11651</v>
      </c>
      <c r="BH113" s="296">
        <f t="shared" si="751"/>
        <v>12238</v>
      </c>
      <c r="BI113" s="296">
        <f t="shared" si="751"/>
        <v>12855</v>
      </c>
      <c r="BJ113" s="296">
        <f t="shared" si="751"/>
        <v>13502</v>
      </c>
      <c r="BK113" s="296">
        <f t="shared" si="751"/>
        <v>14181</v>
      </c>
      <c r="BL113" s="296">
        <f t="shared" si="751"/>
        <v>14895</v>
      </c>
      <c r="BM113" s="296">
        <f t="shared" si="751"/>
        <v>15645</v>
      </c>
      <c r="BN113" s="297">
        <f t="shared" si="751"/>
        <v>16431</v>
      </c>
      <c r="BO113" s="60" t="s">
        <v>101</v>
      </c>
    </row>
    <row r="114" spans="1:68">
      <c r="A114" s="60"/>
      <c r="B114" s="112" t="s">
        <v>323</v>
      </c>
      <c r="C114" s="109"/>
      <c r="D114" s="284"/>
      <c r="E114" s="367">
        <v>30000</v>
      </c>
      <c r="F114" s="61"/>
      <c r="G114" s="296">
        <f>$E114*(1+HLOOKUP(G$6,$G$1:$L$5,$L$3,0))*G$113</f>
        <v>120000</v>
      </c>
      <c r="H114" s="296">
        <f t="shared" ref="H114:W115" si="752">$E114*(1+HLOOKUP(H$6,$G$1:$L$5,$L$3,0))*H$113</f>
        <v>240000</v>
      </c>
      <c r="I114" s="296">
        <f t="shared" si="752"/>
        <v>420000</v>
      </c>
      <c r="J114" s="296">
        <f t="shared" si="752"/>
        <v>600000</v>
      </c>
      <c r="K114" s="296">
        <f t="shared" si="752"/>
        <v>840000</v>
      </c>
      <c r="L114" s="296">
        <f t="shared" si="752"/>
        <v>1140000</v>
      </c>
      <c r="M114" s="296">
        <f t="shared" si="752"/>
        <v>1470000</v>
      </c>
      <c r="N114" s="296">
        <f t="shared" si="752"/>
        <v>1890000</v>
      </c>
      <c r="O114" s="296">
        <f t="shared" si="752"/>
        <v>2370000</v>
      </c>
      <c r="P114" s="296">
        <f t="shared" si="752"/>
        <v>2970000</v>
      </c>
      <c r="Q114" s="296">
        <f t="shared" si="752"/>
        <v>3660000</v>
      </c>
      <c r="R114" s="296">
        <f t="shared" si="752"/>
        <v>4500000</v>
      </c>
      <c r="S114" s="296">
        <f t="shared" si="752"/>
        <v>5734800.0000000009</v>
      </c>
      <c r="T114" s="296">
        <f t="shared" si="752"/>
        <v>6706800.0000000009</v>
      </c>
      <c r="U114" s="296">
        <f t="shared" si="752"/>
        <v>7840800.0000000009</v>
      </c>
      <c r="V114" s="296">
        <f t="shared" si="752"/>
        <v>9136800.0000000019</v>
      </c>
      <c r="W114" s="296">
        <f t="shared" si="752"/>
        <v>10659600.000000002</v>
      </c>
      <c r="X114" s="296">
        <f t="shared" ref="X114:AM115" si="753">$E114*(1+HLOOKUP(X$6,$G$1:$L$5,$L$3,0))*X$113</f>
        <v>12376800.000000002</v>
      </c>
      <c r="Y114" s="296">
        <f t="shared" si="753"/>
        <v>14353200.000000002</v>
      </c>
      <c r="Z114" s="296">
        <f t="shared" si="753"/>
        <v>16621200.000000002</v>
      </c>
      <c r="AA114" s="296">
        <f t="shared" si="753"/>
        <v>19245600.000000004</v>
      </c>
      <c r="AB114" s="296">
        <f t="shared" si="753"/>
        <v>22291200.000000004</v>
      </c>
      <c r="AC114" s="296">
        <f t="shared" si="753"/>
        <v>25758000.000000004</v>
      </c>
      <c r="AD114" s="296">
        <f t="shared" si="753"/>
        <v>29743200.000000004</v>
      </c>
      <c r="AE114" s="296">
        <f t="shared" si="753"/>
        <v>37091520</v>
      </c>
      <c r="AF114" s="296">
        <f t="shared" si="753"/>
        <v>42795216</v>
      </c>
      <c r="AG114" s="296">
        <f t="shared" si="753"/>
        <v>49373712</v>
      </c>
      <c r="AH114" s="296">
        <f t="shared" si="753"/>
        <v>56931984</v>
      </c>
      <c r="AI114" s="296">
        <f t="shared" si="753"/>
        <v>65610000</v>
      </c>
      <c r="AJ114" s="296">
        <f t="shared" si="753"/>
        <v>75582720</v>
      </c>
      <c r="AK114" s="296">
        <f t="shared" si="753"/>
        <v>87095088</v>
      </c>
      <c r="AL114" s="296">
        <f t="shared" si="753"/>
        <v>100287072</v>
      </c>
      <c r="AM114" s="296">
        <f t="shared" si="753"/>
        <v>115473600</v>
      </c>
      <c r="AN114" s="296">
        <f t="shared" ref="AN114:BC115" si="754">$E114*(1+HLOOKUP(AN$6,$G$1:$L$5,$L$3,0))*AN$113</f>
        <v>132969600</v>
      </c>
      <c r="AO114" s="296">
        <f t="shared" si="754"/>
        <v>153055008</v>
      </c>
      <c r="AP114" s="296">
        <f t="shared" si="754"/>
        <v>176149728</v>
      </c>
      <c r="AQ114" s="296">
        <f t="shared" si="754"/>
        <v>199916294.40000004</v>
      </c>
      <c r="AR114" s="296">
        <f t="shared" si="754"/>
        <v>210082170.24000004</v>
      </c>
      <c r="AS114" s="296">
        <f t="shared" si="754"/>
        <v>220739333.76000005</v>
      </c>
      <c r="AT114" s="296">
        <f t="shared" si="754"/>
        <v>231963367.68000004</v>
      </c>
      <c r="AU114" s="296">
        <f t="shared" si="754"/>
        <v>243716480.64000005</v>
      </c>
      <c r="AV114" s="296">
        <f t="shared" si="754"/>
        <v>256074255.36000004</v>
      </c>
      <c r="AW114" s="296">
        <f t="shared" si="754"/>
        <v>269036691.84000003</v>
      </c>
      <c r="AX114" s="296">
        <f t="shared" si="754"/>
        <v>282641581.44000006</v>
      </c>
      <c r="AY114" s="296">
        <f t="shared" si="754"/>
        <v>296926715.52000004</v>
      </c>
      <c r="AZ114" s="296">
        <f t="shared" si="754"/>
        <v>311929885.44000006</v>
      </c>
      <c r="BA114" s="296">
        <f t="shared" si="754"/>
        <v>327688882.56000006</v>
      </c>
      <c r="BB114" s="296">
        <f t="shared" si="754"/>
        <v>344241498.24000007</v>
      </c>
      <c r="BC114" s="296">
        <f t="shared" si="754"/>
        <v>390555565.74720007</v>
      </c>
      <c r="BD114" s="296">
        <f t="shared" ref="BD114:BN115" si="755">$E114*(1+HLOOKUP(BD$6,$G$1:$L$5,$L$3,0))*BD$113</f>
        <v>410269050.77760005</v>
      </c>
      <c r="BE114" s="296">
        <f t="shared" si="755"/>
        <v>430962087.85920006</v>
      </c>
      <c r="BF114" s="296">
        <f t="shared" si="755"/>
        <v>452716306.3296001</v>
      </c>
      <c r="BG114" s="296">
        <f t="shared" si="755"/>
        <v>475531706.1888001</v>
      </c>
      <c r="BH114" s="296">
        <f t="shared" si="755"/>
        <v>499489916.77440006</v>
      </c>
      <c r="BI114" s="296">
        <f t="shared" si="755"/>
        <v>524672567.42400008</v>
      </c>
      <c r="BJ114" s="296">
        <f t="shared" si="755"/>
        <v>551079658.13760006</v>
      </c>
      <c r="BK114" s="296">
        <f t="shared" si="755"/>
        <v>578792818.25280011</v>
      </c>
      <c r="BL114" s="296">
        <f t="shared" si="755"/>
        <v>607934491.77600014</v>
      </c>
      <c r="BM114" s="296">
        <f t="shared" si="755"/>
        <v>638545493.37600005</v>
      </c>
      <c r="BN114" s="297">
        <f t="shared" si="755"/>
        <v>670625823.05280006</v>
      </c>
      <c r="BO114" s="60" t="s">
        <v>101</v>
      </c>
    </row>
    <row r="115" spans="1:68">
      <c r="A115" s="60"/>
      <c r="B115" s="112" t="s">
        <v>346</v>
      </c>
      <c r="C115" s="109"/>
      <c r="D115" s="284"/>
      <c r="E115" s="367">
        <f>E114*(1-C112)</f>
        <v>28200</v>
      </c>
      <c r="F115" s="61"/>
      <c r="G115" s="296">
        <f t="shared" ref="G115" si="756">$E115*(1+HLOOKUP(G$6,$G$1:$L$5,$L$3,0))*G$113</f>
        <v>112800</v>
      </c>
      <c r="H115" s="296">
        <f t="shared" si="752"/>
        <v>225600</v>
      </c>
      <c r="I115" s="296">
        <f t="shared" si="752"/>
        <v>394800</v>
      </c>
      <c r="J115" s="296">
        <f t="shared" si="752"/>
        <v>564000</v>
      </c>
      <c r="K115" s="296">
        <f t="shared" si="752"/>
        <v>789600</v>
      </c>
      <c r="L115" s="296">
        <f t="shared" si="752"/>
        <v>1071600</v>
      </c>
      <c r="M115" s="296">
        <f t="shared" si="752"/>
        <v>1381800</v>
      </c>
      <c r="N115" s="296">
        <f t="shared" si="752"/>
        <v>1776600</v>
      </c>
      <c r="O115" s="296">
        <f t="shared" si="752"/>
        <v>2227800</v>
      </c>
      <c r="P115" s="296">
        <f t="shared" si="752"/>
        <v>2791800</v>
      </c>
      <c r="Q115" s="296">
        <f t="shared" si="752"/>
        <v>3440400</v>
      </c>
      <c r="R115" s="296">
        <f t="shared" si="752"/>
        <v>4230000</v>
      </c>
      <c r="S115" s="296">
        <f t="shared" si="752"/>
        <v>5390712.0000000009</v>
      </c>
      <c r="T115" s="296">
        <f t="shared" si="752"/>
        <v>6304392.0000000009</v>
      </c>
      <c r="U115" s="296">
        <f t="shared" si="752"/>
        <v>7370352.0000000009</v>
      </c>
      <c r="V115" s="296">
        <f t="shared" si="752"/>
        <v>8588592.0000000019</v>
      </c>
      <c r="W115" s="296">
        <f t="shared" si="752"/>
        <v>10020024.000000002</v>
      </c>
      <c r="X115" s="296">
        <f t="shared" si="753"/>
        <v>11634192.000000002</v>
      </c>
      <c r="Y115" s="296">
        <f t="shared" si="753"/>
        <v>13492008.000000002</v>
      </c>
      <c r="Z115" s="296">
        <f t="shared" si="753"/>
        <v>15623928.000000002</v>
      </c>
      <c r="AA115" s="296">
        <f t="shared" si="753"/>
        <v>18090864.000000004</v>
      </c>
      <c r="AB115" s="296">
        <f t="shared" si="753"/>
        <v>20953728.000000004</v>
      </c>
      <c r="AC115" s="296">
        <f t="shared" si="753"/>
        <v>24212520.000000004</v>
      </c>
      <c r="AD115" s="296">
        <f t="shared" si="753"/>
        <v>27958608.000000004</v>
      </c>
      <c r="AE115" s="296">
        <f t="shared" si="753"/>
        <v>34866028.800000004</v>
      </c>
      <c r="AF115" s="296">
        <f t="shared" si="753"/>
        <v>40227503.040000007</v>
      </c>
      <c r="AG115" s="296">
        <f t="shared" si="753"/>
        <v>46411289.280000001</v>
      </c>
      <c r="AH115" s="296">
        <f t="shared" si="753"/>
        <v>53516064.960000008</v>
      </c>
      <c r="AI115" s="296">
        <f t="shared" si="753"/>
        <v>61673400.000000007</v>
      </c>
      <c r="AJ115" s="296">
        <f t="shared" si="753"/>
        <v>71047756.800000012</v>
      </c>
      <c r="AK115" s="296">
        <f t="shared" si="753"/>
        <v>81869382.720000014</v>
      </c>
      <c r="AL115" s="296">
        <f t="shared" si="753"/>
        <v>94269847.680000007</v>
      </c>
      <c r="AM115" s="296">
        <f t="shared" si="753"/>
        <v>108545184.00000001</v>
      </c>
      <c r="AN115" s="296">
        <f t="shared" si="754"/>
        <v>124991424.00000001</v>
      </c>
      <c r="AO115" s="296">
        <f t="shared" si="754"/>
        <v>143871707.52000001</v>
      </c>
      <c r="AP115" s="296">
        <f t="shared" si="754"/>
        <v>165580744.32000002</v>
      </c>
      <c r="AQ115" s="296">
        <f t="shared" si="754"/>
        <v>187921316.736</v>
      </c>
      <c r="AR115" s="296">
        <f t="shared" si="754"/>
        <v>197477240.02560002</v>
      </c>
      <c r="AS115" s="296">
        <f t="shared" si="754"/>
        <v>207494973.7344</v>
      </c>
      <c r="AT115" s="296">
        <f t="shared" si="754"/>
        <v>218045565.61920002</v>
      </c>
      <c r="AU115" s="296">
        <f t="shared" si="754"/>
        <v>229093491.80160001</v>
      </c>
      <c r="AV115" s="296">
        <f t="shared" si="754"/>
        <v>240709800.03840002</v>
      </c>
      <c r="AW115" s="296">
        <f t="shared" si="754"/>
        <v>252894490.32960001</v>
      </c>
      <c r="AX115" s="296">
        <f t="shared" si="754"/>
        <v>265683086.55360001</v>
      </c>
      <c r="AY115" s="296">
        <f t="shared" si="754"/>
        <v>279111112.58880001</v>
      </c>
      <c r="AZ115" s="296">
        <f t="shared" si="754"/>
        <v>293214092.3136</v>
      </c>
      <c r="BA115" s="296">
        <f t="shared" si="754"/>
        <v>308027549.60640001</v>
      </c>
      <c r="BB115" s="296">
        <f t="shared" si="754"/>
        <v>323587008.34560001</v>
      </c>
      <c r="BC115" s="296">
        <f t="shared" si="754"/>
        <v>367122231.8023681</v>
      </c>
      <c r="BD115" s="296">
        <f t="shared" si="755"/>
        <v>385652907.7309441</v>
      </c>
      <c r="BE115" s="296">
        <f t="shared" si="755"/>
        <v>405104362.58764809</v>
      </c>
      <c r="BF115" s="296">
        <f t="shared" si="755"/>
        <v>425553327.94982409</v>
      </c>
      <c r="BG115" s="296">
        <f t="shared" si="755"/>
        <v>446999803.8174721</v>
      </c>
      <c r="BH115" s="296">
        <f t="shared" si="755"/>
        <v>469520521.76793611</v>
      </c>
      <c r="BI115" s="296">
        <f t="shared" si="755"/>
        <v>493192213.37856013</v>
      </c>
      <c r="BJ115" s="296">
        <f t="shared" si="755"/>
        <v>518014878.64934415</v>
      </c>
      <c r="BK115" s="296">
        <f t="shared" si="755"/>
        <v>544065249.15763211</v>
      </c>
      <c r="BL115" s="296">
        <f t="shared" si="755"/>
        <v>571458422.26944017</v>
      </c>
      <c r="BM115" s="296">
        <f t="shared" si="755"/>
        <v>600232763.77344012</v>
      </c>
      <c r="BN115" s="297">
        <f t="shared" si="755"/>
        <v>630388273.6696322</v>
      </c>
      <c r="BO115" s="60" t="s">
        <v>101</v>
      </c>
    </row>
    <row r="116" spans="1:68">
      <c r="A116" s="60"/>
      <c r="B116" s="364" t="s">
        <v>327</v>
      </c>
      <c r="C116" s="109"/>
      <c r="D116" s="284"/>
      <c r="E116" s="284"/>
      <c r="F116" s="338"/>
      <c r="G116" s="296">
        <f>G114-G115</f>
        <v>7200</v>
      </c>
      <c r="H116" s="296">
        <f t="shared" ref="H116" si="757">H114-H115</f>
        <v>14400</v>
      </c>
      <c r="I116" s="296">
        <f t="shared" ref="I116" si="758">I114-I115</f>
        <v>25200</v>
      </c>
      <c r="J116" s="296">
        <f t="shared" ref="J116" si="759">J114-J115</f>
        <v>36000</v>
      </c>
      <c r="K116" s="296">
        <f t="shared" ref="K116" si="760">K114-K115</f>
        <v>50400</v>
      </c>
      <c r="L116" s="296">
        <f t="shared" ref="L116" si="761">L114-L115</f>
        <v>68400</v>
      </c>
      <c r="M116" s="296">
        <f t="shared" ref="M116" si="762">M114-M115</f>
        <v>88200</v>
      </c>
      <c r="N116" s="296">
        <f t="shared" ref="N116" si="763">N114-N115</f>
        <v>113400</v>
      </c>
      <c r="O116" s="296">
        <f t="shared" ref="O116" si="764">O114-O115</f>
        <v>142200</v>
      </c>
      <c r="P116" s="296">
        <f t="shared" ref="P116" si="765">P114-P115</f>
        <v>178200</v>
      </c>
      <c r="Q116" s="296">
        <f t="shared" ref="Q116" si="766">Q114-Q115</f>
        <v>219600</v>
      </c>
      <c r="R116" s="296">
        <f t="shared" ref="R116" si="767">R114-R115</f>
        <v>270000</v>
      </c>
      <c r="S116" s="296">
        <f t="shared" ref="S116" si="768">S114-S115</f>
        <v>344088</v>
      </c>
      <c r="T116" s="296">
        <f t="shared" ref="T116" si="769">T114-T115</f>
        <v>402408</v>
      </c>
      <c r="U116" s="296">
        <f t="shared" ref="U116" si="770">U114-U115</f>
        <v>470448</v>
      </c>
      <c r="V116" s="296">
        <f t="shared" ref="V116" si="771">V114-V115</f>
        <v>548208</v>
      </c>
      <c r="W116" s="296">
        <f t="shared" ref="W116" si="772">W114-W115</f>
        <v>639576</v>
      </c>
      <c r="X116" s="296">
        <f t="shared" ref="X116" si="773">X114-X115</f>
        <v>742608</v>
      </c>
      <c r="Y116" s="296">
        <f t="shared" ref="Y116" si="774">Y114-Y115</f>
        <v>861192</v>
      </c>
      <c r="Z116" s="296">
        <f t="shared" ref="Z116" si="775">Z114-Z115</f>
        <v>997272</v>
      </c>
      <c r="AA116" s="296">
        <f t="shared" ref="AA116" si="776">AA114-AA115</f>
        <v>1154736</v>
      </c>
      <c r="AB116" s="296">
        <f t="shared" ref="AB116" si="777">AB114-AB115</f>
        <v>1337472</v>
      </c>
      <c r="AC116" s="296">
        <f t="shared" ref="AC116" si="778">AC114-AC115</f>
        <v>1545480</v>
      </c>
      <c r="AD116" s="296">
        <f t="shared" ref="AD116" si="779">AD114-AD115</f>
        <v>1784592</v>
      </c>
      <c r="AE116" s="296">
        <f t="shared" ref="AE116" si="780">AE114-AE115</f>
        <v>2225491.1999999955</v>
      </c>
      <c r="AF116" s="296">
        <f t="shared" ref="AF116" si="781">AF114-AF115</f>
        <v>2567712.9599999934</v>
      </c>
      <c r="AG116" s="296">
        <f t="shared" ref="AG116" si="782">AG114-AG115</f>
        <v>2962422.7199999988</v>
      </c>
      <c r="AH116" s="296">
        <f t="shared" ref="AH116" si="783">AH114-AH115</f>
        <v>3415919.0399999917</v>
      </c>
      <c r="AI116" s="296">
        <f t="shared" ref="AI116" si="784">AI114-AI115</f>
        <v>3936599.9999999925</v>
      </c>
      <c r="AJ116" s="296">
        <f t="shared" ref="AJ116" si="785">AJ114-AJ115</f>
        <v>4534963.1999999881</v>
      </c>
      <c r="AK116" s="296">
        <f t="shared" ref="AK116" si="786">AK114-AK115</f>
        <v>5225705.2799999863</v>
      </c>
      <c r="AL116" s="296">
        <f t="shared" ref="AL116" si="787">AL114-AL115</f>
        <v>6017224.3199999928</v>
      </c>
      <c r="AM116" s="296">
        <f t="shared" ref="AM116" si="788">AM114-AM115</f>
        <v>6928415.9999999851</v>
      </c>
      <c r="AN116" s="296">
        <f t="shared" ref="AN116" si="789">AN114-AN115</f>
        <v>7978175.9999999851</v>
      </c>
      <c r="AO116" s="296">
        <f t="shared" ref="AO116" si="790">AO114-AO115</f>
        <v>9183300.4799999893</v>
      </c>
      <c r="AP116" s="296">
        <f t="shared" ref="AP116" si="791">AP114-AP115</f>
        <v>10568983.679999977</v>
      </c>
      <c r="AQ116" s="296">
        <f t="shared" ref="AQ116" si="792">AQ114-AQ115</f>
        <v>11994977.664000034</v>
      </c>
      <c r="AR116" s="296">
        <f t="shared" ref="AR116" si="793">AR114-AR115</f>
        <v>12604930.214400023</v>
      </c>
      <c r="AS116" s="296">
        <f t="shared" ref="AS116" si="794">AS114-AS115</f>
        <v>13244360.025600046</v>
      </c>
      <c r="AT116" s="296">
        <f t="shared" ref="AT116" si="795">AT114-AT115</f>
        <v>13917802.060800016</v>
      </c>
      <c r="AU116" s="296">
        <f t="shared" ref="AU116" si="796">AU114-AU115</f>
        <v>14622988.838400036</v>
      </c>
      <c r="AV116" s="296">
        <f t="shared" ref="AV116" si="797">AV114-AV115</f>
        <v>15364455.32160002</v>
      </c>
      <c r="AW116" s="296">
        <f t="shared" ref="AW116" si="798">AW114-AW115</f>
        <v>16142201.510400027</v>
      </c>
      <c r="AX116" s="296">
        <f t="shared" ref="AX116" si="799">AX114-AX115</f>
        <v>16958494.886400044</v>
      </c>
      <c r="AY116" s="296">
        <f t="shared" ref="AY116" si="800">AY114-AY115</f>
        <v>17815602.931200027</v>
      </c>
      <c r="AZ116" s="296">
        <f t="shared" ref="AZ116" si="801">AZ114-AZ115</f>
        <v>18715793.126400054</v>
      </c>
      <c r="BA116" s="296">
        <f t="shared" ref="BA116" si="802">BA114-BA115</f>
        <v>19661332.953600049</v>
      </c>
      <c r="BB116" s="296">
        <f t="shared" ref="BB116" si="803">BB114-BB115</f>
        <v>20654489.89440006</v>
      </c>
      <c r="BC116" s="296">
        <f t="shared" ref="BC116" si="804">BC114-BC115</f>
        <v>23433333.944831967</v>
      </c>
      <c r="BD116" s="296">
        <f t="shared" ref="BD116" si="805">BD114-BD115</f>
        <v>24616143.046655953</v>
      </c>
      <c r="BE116" s="296">
        <f t="shared" ref="BE116" si="806">BE114-BE115</f>
        <v>25857725.271551967</v>
      </c>
      <c r="BF116" s="296">
        <f t="shared" ref="BF116" si="807">BF114-BF115</f>
        <v>27162978.379776001</v>
      </c>
      <c r="BG116" s="296">
        <f t="shared" ref="BG116" si="808">BG114-BG115</f>
        <v>28531902.371327996</v>
      </c>
      <c r="BH116" s="296">
        <f t="shared" ref="BH116" si="809">BH114-BH115</f>
        <v>29969395.006463945</v>
      </c>
      <c r="BI116" s="296">
        <f t="shared" ref="BI116" si="810">BI114-BI115</f>
        <v>31480354.045439959</v>
      </c>
      <c r="BJ116" s="296">
        <f t="shared" ref="BJ116" si="811">BJ114-BJ115</f>
        <v>33064779.488255918</v>
      </c>
      <c r="BK116" s="296">
        <f t="shared" ref="BK116" si="812">BK114-BK115</f>
        <v>34727569.095167994</v>
      </c>
      <c r="BL116" s="296">
        <f t="shared" ref="BL116" si="813">BL114-BL115</f>
        <v>36476069.506559968</v>
      </c>
      <c r="BM116" s="296">
        <f t="shared" ref="BM116" si="814">BM114-BM115</f>
        <v>38312729.602559924</v>
      </c>
      <c r="BN116" s="297">
        <f t="shared" ref="BN116" si="815">BN114-BN115</f>
        <v>40237549.383167863</v>
      </c>
      <c r="BO116" s="60" t="s">
        <v>101</v>
      </c>
    </row>
    <row r="117" spans="1:68" s="58" customFormat="1">
      <c r="B117" s="364" t="s">
        <v>308</v>
      </c>
      <c r="C117" s="109"/>
      <c r="D117" s="284"/>
      <c r="E117" s="284"/>
      <c r="F117" s="61"/>
      <c r="G117" s="296">
        <f>G114*HLOOKUP(G$6,$G$1:$L$5,$L$5,0)</f>
        <v>0</v>
      </c>
      <c r="H117" s="296">
        <f t="shared" ref="H117:BN117" si="816">H114*HLOOKUP(H$6,$G$1:$L$5,$L$5,0)</f>
        <v>0</v>
      </c>
      <c r="I117" s="296">
        <f t="shared" si="816"/>
        <v>0</v>
      </c>
      <c r="J117" s="296">
        <f t="shared" si="816"/>
        <v>0</v>
      </c>
      <c r="K117" s="296">
        <f t="shared" si="816"/>
        <v>0</v>
      </c>
      <c r="L117" s="296">
        <f t="shared" si="816"/>
        <v>0</v>
      </c>
      <c r="M117" s="296">
        <f t="shared" si="816"/>
        <v>0</v>
      </c>
      <c r="N117" s="296">
        <f t="shared" si="816"/>
        <v>0</v>
      </c>
      <c r="O117" s="296">
        <f t="shared" si="816"/>
        <v>0</v>
      </c>
      <c r="P117" s="296">
        <f t="shared" si="816"/>
        <v>0</v>
      </c>
      <c r="Q117" s="296">
        <f t="shared" si="816"/>
        <v>0</v>
      </c>
      <c r="R117" s="296">
        <f t="shared" si="816"/>
        <v>0</v>
      </c>
      <c r="S117" s="296">
        <f t="shared" si="816"/>
        <v>0</v>
      </c>
      <c r="T117" s="296">
        <f t="shared" si="816"/>
        <v>0</v>
      </c>
      <c r="U117" s="296">
        <f t="shared" si="816"/>
        <v>0</v>
      </c>
      <c r="V117" s="296">
        <f t="shared" si="816"/>
        <v>0</v>
      </c>
      <c r="W117" s="296">
        <f t="shared" si="816"/>
        <v>0</v>
      </c>
      <c r="X117" s="296">
        <f t="shared" si="816"/>
        <v>0</v>
      </c>
      <c r="Y117" s="296">
        <f t="shared" si="816"/>
        <v>0</v>
      </c>
      <c r="Z117" s="296">
        <f t="shared" si="816"/>
        <v>0</v>
      </c>
      <c r="AA117" s="296">
        <f t="shared" si="816"/>
        <v>0</v>
      </c>
      <c r="AB117" s="296">
        <f t="shared" si="816"/>
        <v>0</v>
      </c>
      <c r="AC117" s="296">
        <f t="shared" si="816"/>
        <v>0</v>
      </c>
      <c r="AD117" s="296">
        <f t="shared" si="816"/>
        <v>0</v>
      </c>
      <c r="AE117" s="296">
        <f t="shared" si="816"/>
        <v>0</v>
      </c>
      <c r="AF117" s="296">
        <f t="shared" si="816"/>
        <v>0</v>
      </c>
      <c r="AG117" s="296">
        <f t="shared" si="816"/>
        <v>0</v>
      </c>
      <c r="AH117" s="296">
        <f t="shared" si="816"/>
        <v>0</v>
      </c>
      <c r="AI117" s="296">
        <f t="shared" si="816"/>
        <v>0</v>
      </c>
      <c r="AJ117" s="296">
        <f t="shared" si="816"/>
        <v>0</v>
      </c>
      <c r="AK117" s="296">
        <f t="shared" si="816"/>
        <v>0</v>
      </c>
      <c r="AL117" s="296">
        <f t="shared" si="816"/>
        <v>0</v>
      </c>
      <c r="AM117" s="296">
        <f t="shared" si="816"/>
        <v>0</v>
      </c>
      <c r="AN117" s="296">
        <f t="shared" si="816"/>
        <v>0</v>
      </c>
      <c r="AO117" s="296">
        <f t="shared" si="816"/>
        <v>0</v>
      </c>
      <c r="AP117" s="296">
        <f t="shared" si="816"/>
        <v>0</v>
      </c>
      <c r="AQ117" s="296">
        <f t="shared" si="816"/>
        <v>0</v>
      </c>
      <c r="AR117" s="296">
        <f t="shared" si="816"/>
        <v>0</v>
      </c>
      <c r="AS117" s="296">
        <f t="shared" si="816"/>
        <v>0</v>
      </c>
      <c r="AT117" s="296">
        <f t="shared" si="816"/>
        <v>0</v>
      </c>
      <c r="AU117" s="296">
        <f t="shared" si="816"/>
        <v>0</v>
      </c>
      <c r="AV117" s="296">
        <f t="shared" si="816"/>
        <v>0</v>
      </c>
      <c r="AW117" s="296">
        <f t="shared" si="816"/>
        <v>0</v>
      </c>
      <c r="AX117" s="296">
        <f t="shared" si="816"/>
        <v>0</v>
      </c>
      <c r="AY117" s="296">
        <f t="shared" si="816"/>
        <v>0</v>
      </c>
      <c r="AZ117" s="296">
        <f t="shared" si="816"/>
        <v>0</v>
      </c>
      <c r="BA117" s="296">
        <f t="shared" si="816"/>
        <v>0</v>
      </c>
      <c r="BB117" s="296">
        <f t="shared" si="816"/>
        <v>0</v>
      </c>
      <c r="BC117" s="296">
        <f t="shared" si="816"/>
        <v>0</v>
      </c>
      <c r="BD117" s="296">
        <f t="shared" si="816"/>
        <v>0</v>
      </c>
      <c r="BE117" s="296">
        <f t="shared" si="816"/>
        <v>0</v>
      </c>
      <c r="BF117" s="296">
        <f t="shared" si="816"/>
        <v>0</v>
      </c>
      <c r="BG117" s="296">
        <f t="shared" si="816"/>
        <v>0</v>
      </c>
      <c r="BH117" s="296">
        <f t="shared" si="816"/>
        <v>0</v>
      </c>
      <c r="BI117" s="296">
        <f t="shared" si="816"/>
        <v>0</v>
      </c>
      <c r="BJ117" s="296">
        <f t="shared" si="816"/>
        <v>0</v>
      </c>
      <c r="BK117" s="296">
        <f t="shared" si="816"/>
        <v>0</v>
      </c>
      <c r="BL117" s="296">
        <f t="shared" si="816"/>
        <v>0</v>
      </c>
      <c r="BM117" s="296">
        <f t="shared" si="816"/>
        <v>0</v>
      </c>
      <c r="BN117" s="297">
        <f t="shared" si="816"/>
        <v>0</v>
      </c>
      <c r="BO117" s="60" t="s">
        <v>101</v>
      </c>
    </row>
    <row r="118" spans="1:68" s="58" customFormat="1">
      <c r="B118" s="364"/>
      <c r="C118" s="109"/>
      <c r="D118" s="284"/>
      <c r="E118" s="284"/>
      <c r="F118" s="61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7"/>
      <c r="BO118" s="60" t="s">
        <v>101</v>
      </c>
    </row>
    <row r="119" spans="1:68" s="58" customFormat="1">
      <c r="A119" s="58">
        <v>14</v>
      </c>
      <c r="B119" s="114" t="s">
        <v>344</v>
      </c>
      <c r="C119" s="109">
        <v>0.2</v>
      </c>
      <c r="D119" s="108">
        <v>0.08</v>
      </c>
      <c r="E119" s="284"/>
      <c r="F119" s="61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7"/>
      <c r="BO119" s="60" t="s">
        <v>101</v>
      </c>
    </row>
    <row r="120" spans="1:68" s="58" customFormat="1">
      <c r="B120" s="112" t="s">
        <v>322</v>
      </c>
      <c r="C120" s="109"/>
      <c r="D120" s="284"/>
      <c r="E120" s="284"/>
      <c r="F120" s="61"/>
      <c r="G120" s="296">
        <f t="shared" ref="G120:BN120" si="817">ROUND(G$25*$D119,0)</f>
        <v>3</v>
      </c>
      <c r="H120" s="296">
        <f t="shared" si="817"/>
        <v>6</v>
      </c>
      <c r="I120" s="296">
        <f t="shared" si="817"/>
        <v>9</v>
      </c>
      <c r="J120" s="296">
        <f t="shared" si="817"/>
        <v>14</v>
      </c>
      <c r="K120" s="296">
        <f t="shared" si="817"/>
        <v>19</v>
      </c>
      <c r="L120" s="296">
        <f t="shared" si="817"/>
        <v>25</v>
      </c>
      <c r="M120" s="296">
        <f t="shared" si="817"/>
        <v>33</v>
      </c>
      <c r="N120" s="296">
        <f t="shared" si="817"/>
        <v>42</v>
      </c>
      <c r="O120" s="296">
        <f t="shared" si="817"/>
        <v>53</v>
      </c>
      <c r="P120" s="296">
        <f t="shared" si="817"/>
        <v>66</v>
      </c>
      <c r="Q120" s="296">
        <f t="shared" si="817"/>
        <v>81</v>
      </c>
      <c r="R120" s="296">
        <f t="shared" si="817"/>
        <v>100</v>
      </c>
      <c r="S120" s="296">
        <f t="shared" si="817"/>
        <v>118</v>
      </c>
      <c r="T120" s="296">
        <f t="shared" si="817"/>
        <v>138</v>
      </c>
      <c r="U120" s="296">
        <f t="shared" si="817"/>
        <v>161</v>
      </c>
      <c r="V120" s="296">
        <f t="shared" si="817"/>
        <v>188</v>
      </c>
      <c r="W120" s="296">
        <f t="shared" si="817"/>
        <v>219</v>
      </c>
      <c r="X120" s="296">
        <f t="shared" si="817"/>
        <v>255</v>
      </c>
      <c r="Y120" s="296">
        <f t="shared" si="817"/>
        <v>295</v>
      </c>
      <c r="Z120" s="296">
        <f t="shared" si="817"/>
        <v>342</v>
      </c>
      <c r="AA120" s="296">
        <f t="shared" si="817"/>
        <v>396</v>
      </c>
      <c r="AB120" s="296">
        <f t="shared" si="817"/>
        <v>458</v>
      </c>
      <c r="AC120" s="296">
        <f t="shared" si="817"/>
        <v>530</v>
      </c>
      <c r="AD120" s="296">
        <f t="shared" si="817"/>
        <v>612</v>
      </c>
      <c r="AE120" s="296">
        <f t="shared" si="817"/>
        <v>707</v>
      </c>
      <c r="AF120" s="296">
        <f t="shared" si="817"/>
        <v>815</v>
      </c>
      <c r="AG120" s="296">
        <f t="shared" si="817"/>
        <v>941</v>
      </c>
      <c r="AH120" s="296">
        <f t="shared" si="817"/>
        <v>1084</v>
      </c>
      <c r="AI120" s="296">
        <f t="shared" si="817"/>
        <v>1250</v>
      </c>
      <c r="AJ120" s="296">
        <f t="shared" si="817"/>
        <v>1440</v>
      </c>
      <c r="AK120" s="296">
        <f t="shared" si="817"/>
        <v>1659</v>
      </c>
      <c r="AL120" s="296">
        <f t="shared" si="817"/>
        <v>1911</v>
      </c>
      <c r="AM120" s="296">
        <f t="shared" si="817"/>
        <v>2200</v>
      </c>
      <c r="AN120" s="296">
        <f t="shared" si="817"/>
        <v>2533</v>
      </c>
      <c r="AO120" s="296">
        <f t="shared" si="817"/>
        <v>2916</v>
      </c>
      <c r="AP120" s="296">
        <f t="shared" si="817"/>
        <v>3356</v>
      </c>
      <c r="AQ120" s="296">
        <f t="shared" si="817"/>
        <v>3527</v>
      </c>
      <c r="AR120" s="296">
        <f t="shared" si="817"/>
        <v>3706</v>
      </c>
      <c r="AS120" s="296">
        <f t="shared" si="817"/>
        <v>3894</v>
      </c>
      <c r="AT120" s="296">
        <f t="shared" si="817"/>
        <v>4092</v>
      </c>
      <c r="AU120" s="296">
        <f t="shared" si="817"/>
        <v>4299</v>
      </c>
      <c r="AV120" s="296">
        <f t="shared" si="817"/>
        <v>4517</v>
      </c>
      <c r="AW120" s="296">
        <f t="shared" si="817"/>
        <v>4746</v>
      </c>
      <c r="AX120" s="296">
        <f t="shared" si="817"/>
        <v>4986</v>
      </c>
      <c r="AY120" s="296">
        <f t="shared" si="817"/>
        <v>5238</v>
      </c>
      <c r="AZ120" s="296">
        <f t="shared" si="817"/>
        <v>5503</v>
      </c>
      <c r="BA120" s="296">
        <f t="shared" si="817"/>
        <v>5781</v>
      </c>
      <c r="BB120" s="296">
        <f t="shared" si="817"/>
        <v>6073</v>
      </c>
      <c r="BC120" s="296">
        <f t="shared" si="817"/>
        <v>6379</v>
      </c>
      <c r="BD120" s="296">
        <f t="shared" si="817"/>
        <v>6701</v>
      </c>
      <c r="BE120" s="296">
        <f t="shared" si="817"/>
        <v>7039</v>
      </c>
      <c r="BF120" s="296">
        <f t="shared" si="817"/>
        <v>7394</v>
      </c>
      <c r="BG120" s="296">
        <f t="shared" si="817"/>
        <v>7767</v>
      </c>
      <c r="BH120" s="296">
        <f t="shared" si="817"/>
        <v>8159</v>
      </c>
      <c r="BI120" s="296">
        <f t="shared" si="817"/>
        <v>8570</v>
      </c>
      <c r="BJ120" s="296">
        <f t="shared" si="817"/>
        <v>9001</v>
      </c>
      <c r="BK120" s="296">
        <f t="shared" si="817"/>
        <v>9454</v>
      </c>
      <c r="BL120" s="296">
        <f t="shared" si="817"/>
        <v>9930</v>
      </c>
      <c r="BM120" s="296">
        <f t="shared" si="817"/>
        <v>10430</v>
      </c>
      <c r="BN120" s="297">
        <f t="shared" si="817"/>
        <v>10954</v>
      </c>
      <c r="BO120" s="60" t="s">
        <v>101</v>
      </c>
    </row>
    <row r="121" spans="1:68" s="58" customFormat="1">
      <c r="B121" s="112" t="s">
        <v>323</v>
      </c>
      <c r="C121" s="109"/>
      <c r="D121" s="284"/>
      <c r="E121" s="284">
        <v>3200</v>
      </c>
      <c r="F121" s="80"/>
      <c r="G121" s="296">
        <f>$E121*(1+HLOOKUP(G$6,$G$1:$L$5,$L$3,0))*G$113</f>
        <v>12800</v>
      </c>
      <c r="H121" s="296">
        <f t="shared" ref="H121:W122" si="818">$E121*(1+HLOOKUP(H$6,$G$1:$L$5,$L$3,0))*H$113</f>
        <v>25600</v>
      </c>
      <c r="I121" s="296">
        <f t="shared" si="818"/>
        <v>44800</v>
      </c>
      <c r="J121" s="296">
        <f t="shared" si="818"/>
        <v>64000</v>
      </c>
      <c r="K121" s="296">
        <f t="shared" si="818"/>
        <v>89600</v>
      </c>
      <c r="L121" s="296">
        <f t="shared" si="818"/>
        <v>121600</v>
      </c>
      <c r="M121" s="296">
        <f t="shared" si="818"/>
        <v>156800</v>
      </c>
      <c r="N121" s="296">
        <f t="shared" si="818"/>
        <v>201600</v>
      </c>
      <c r="O121" s="296">
        <f t="shared" si="818"/>
        <v>252800</v>
      </c>
      <c r="P121" s="296">
        <f t="shared" si="818"/>
        <v>316800</v>
      </c>
      <c r="Q121" s="296">
        <f t="shared" si="818"/>
        <v>390400</v>
      </c>
      <c r="R121" s="296">
        <f t="shared" si="818"/>
        <v>480000</v>
      </c>
      <c r="S121" s="296">
        <f t="shared" si="818"/>
        <v>611712</v>
      </c>
      <c r="T121" s="296">
        <f t="shared" si="818"/>
        <v>715392</v>
      </c>
      <c r="U121" s="296">
        <f t="shared" si="818"/>
        <v>836352</v>
      </c>
      <c r="V121" s="296">
        <f t="shared" si="818"/>
        <v>974592</v>
      </c>
      <c r="W121" s="296">
        <f t="shared" si="818"/>
        <v>1137024</v>
      </c>
      <c r="X121" s="296">
        <f t="shared" ref="X121:AM122" si="819">$E121*(1+HLOOKUP(X$6,$G$1:$L$5,$L$3,0))*X$113</f>
        <v>1320192</v>
      </c>
      <c r="Y121" s="296">
        <f t="shared" si="819"/>
        <v>1531008</v>
      </c>
      <c r="Z121" s="296">
        <f t="shared" si="819"/>
        <v>1772928</v>
      </c>
      <c r="AA121" s="296">
        <f t="shared" si="819"/>
        <v>2052864</v>
      </c>
      <c r="AB121" s="296">
        <f t="shared" si="819"/>
        <v>2377728</v>
      </c>
      <c r="AC121" s="296">
        <f t="shared" si="819"/>
        <v>2747520</v>
      </c>
      <c r="AD121" s="296">
        <f t="shared" si="819"/>
        <v>3172608</v>
      </c>
      <c r="AE121" s="296">
        <f t="shared" si="819"/>
        <v>3956428.8000000003</v>
      </c>
      <c r="AF121" s="296">
        <f t="shared" si="819"/>
        <v>4564823.040000001</v>
      </c>
      <c r="AG121" s="296">
        <f t="shared" si="819"/>
        <v>5266529.28</v>
      </c>
      <c r="AH121" s="296">
        <f t="shared" si="819"/>
        <v>6072744.9600000009</v>
      </c>
      <c r="AI121" s="296">
        <f t="shared" si="819"/>
        <v>6998400.0000000009</v>
      </c>
      <c r="AJ121" s="296">
        <f t="shared" si="819"/>
        <v>8062156.8000000007</v>
      </c>
      <c r="AK121" s="296">
        <f t="shared" si="819"/>
        <v>9290142.7200000007</v>
      </c>
      <c r="AL121" s="296">
        <f t="shared" si="819"/>
        <v>10697287.680000002</v>
      </c>
      <c r="AM121" s="296">
        <f t="shared" si="819"/>
        <v>12317184.000000002</v>
      </c>
      <c r="AN121" s="296">
        <f t="shared" ref="AN121:BC122" si="820">$E121*(1+HLOOKUP(AN$6,$G$1:$L$5,$L$3,0))*AN$113</f>
        <v>14183424.000000002</v>
      </c>
      <c r="AO121" s="296">
        <f t="shared" si="820"/>
        <v>16325867.520000001</v>
      </c>
      <c r="AP121" s="296">
        <f t="shared" si="820"/>
        <v>18789304.320000004</v>
      </c>
      <c r="AQ121" s="296">
        <f t="shared" si="820"/>
        <v>21324404.736000001</v>
      </c>
      <c r="AR121" s="296">
        <f t="shared" si="820"/>
        <v>22408764.825600002</v>
      </c>
      <c r="AS121" s="296">
        <f t="shared" si="820"/>
        <v>23545528.934400003</v>
      </c>
      <c r="AT121" s="296">
        <f t="shared" si="820"/>
        <v>24742759.2192</v>
      </c>
      <c r="AU121" s="296">
        <f t="shared" si="820"/>
        <v>25996424.601600002</v>
      </c>
      <c r="AV121" s="296">
        <f t="shared" si="820"/>
        <v>27314587.238400001</v>
      </c>
      <c r="AW121" s="296">
        <f t="shared" si="820"/>
        <v>28697247.129600003</v>
      </c>
      <c r="AX121" s="296">
        <f t="shared" si="820"/>
        <v>30148435.353600003</v>
      </c>
      <c r="AY121" s="296">
        <f t="shared" si="820"/>
        <v>31672182.988800004</v>
      </c>
      <c r="AZ121" s="296">
        <f t="shared" si="820"/>
        <v>33272521.113600004</v>
      </c>
      <c r="BA121" s="296">
        <f t="shared" si="820"/>
        <v>34953480.806400001</v>
      </c>
      <c r="BB121" s="296">
        <f t="shared" si="820"/>
        <v>36719093.145600006</v>
      </c>
      <c r="BC121" s="296">
        <f t="shared" si="820"/>
        <v>41659260.346368015</v>
      </c>
      <c r="BD121" s="296">
        <f t="shared" ref="BD121:BN122" si="821">$E121*(1+HLOOKUP(BD$6,$G$1:$L$5,$L$3,0))*BD$113</f>
        <v>43762032.082944013</v>
      </c>
      <c r="BE121" s="296">
        <f t="shared" si="821"/>
        <v>45969289.371648014</v>
      </c>
      <c r="BF121" s="296">
        <f t="shared" si="821"/>
        <v>48289739.341824017</v>
      </c>
      <c r="BG121" s="296">
        <f t="shared" si="821"/>
        <v>50723381.993472017</v>
      </c>
      <c r="BH121" s="296">
        <f t="shared" si="821"/>
        <v>53278924.455936015</v>
      </c>
      <c r="BI121" s="296">
        <f t="shared" si="821"/>
        <v>55965073.858560018</v>
      </c>
      <c r="BJ121" s="296">
        <f t="shared" si="821"/>
        <v>58781830.201344021</v>
      </c>
      <c r="BK121" s="296">
        <f t="shared" si="821"/>
        <v>61737900.613632016</v>
      </c>
      <c r="BL121" s="296">
        <f t="shared" si="821"/>
        <v>64846345.789440021</v>
      </c>
      <c r="BM121" s="296">
        <f t="shared" si="821"/>
        <v>68111519.293440014</v>
      </c>
      <c r="BN121" s="297">
        <f t="shared" si="821"/>
        <v>71533421.125632018</v>
      </c>
      <c r="BO121" s="60" t="s">
        <v>101</v>
      </c>
    </row>
    <row r="122" spans="1:68" s="58" customFormat="1">
      <c r="B122" s="112" t="s">
        <v>346</v>
      </c>
      <c r="C122" s="109"/>
      <c r="D122" s="284"/>
      <c r="E122" s="284">
        <f>E121*(1-C119)</f>
        <v>2560</v>
      </c>
      <c r="F122" s="80"/>
      <c r="G122" s="296">
        <f t="shared" ref="G122" si="822">$E122*(1+HLOOKUP(G$6,$G$1:$L$5,$L$3,0))*G$113</f>
        <v>10240</v>
      </c>
      <c r="H122" s="296">
        <f t="shared" si="818"/>
        <v>20480</v>
      </c>
      <c r="I122" s="296">
        <f t="shared" si="818"/>
        <v>35840</v>
      </c>
      <c r="J122" s="296">
        <f t="shared" si="818"/>
        <v>51200</v>
      </c>
      <c r="K122" s="296">
        <f t="shared" si="818"/>
        <v>71680</v>
      </c>
      <c r="L122" s="296">
        <f t="shared" si="818"/>
        <v>97280</v>
      </c>
      <c r="M122" s="296">
        <f t="shared" si="818"/>
        <v>125440</v>
      </c>
      <c r="N122" s="296">
        <f t="shared" si="818"/>
        <v>161280</v>
      </c>
      <c r="O122" s="296">
        <f t="shared" si="818"/>
        <v>202240</v>
      </c>
      <c r="P122" s="296">
        <f t="shared" si="818"/>
        <v>253440</v>
      </c>
      <c r="Q122" s="296">
        <f t="shared" si="818"/>
        <v>312320</v>
      </c>
      <c r="R122" s="296">
        <f t="shared" si="818"/>
        <v>384000</v>
      </c>
      <c r="S122" s="296">
        <f t="shared" si="818"/>
        <v>489369.60000000003</v>
      </c>
      <c r="T122" s="296">
        <f t="shared" si="818"/>
        <v>572313.60000000009</v>
      </c>
      <c r="U122" s="296">
        <f t="shared" si="818"/>
        <v>669081.60000000009</v>
      </c>
      <c r="V122" s="296">
        <f t="shared" si="818"/>
        <v>779673.60000000009</v>
      </c>
      <c r="W122" s="296">
        <f t="shared" si="818"/>
        <v>909619.20000000007</v>
      </c>
      <c r="X122" s="296">
        <f t="shared" si="819"/>
        <v>1056153.6000000001</v>
      </c>
      <c r="Y122" s="296">
        <f t="shared" si="819"/>
        <v>1224806.4000000001</v>
      </c>
      <c r="Z122" s="296">
        <f t="shared" si="819"/>
        <v>1418342.4000000001</v>
      </c>
      <c r="AA122" s="296">
        <f t="shared" si="819"/>
        <v>1642291.2000000002</v>
      </c>
      <c r="AB122" s="296">
        <f t="shared" si="819"/>
        <v>1902182.4000000001</v>
      </c>
      <c r="AC122" s="296">
        <f t="shared" si="819"/>
        <v>2198016</v>
      </c>
      <c r="AD122" s="296">
        <f t="shared" si="819"/>
        <v>2538086.4000000004</v>
      </c>
      <c r="AE122" s="296">
        <f t="shared" si="819"/>
        <v>3165143.0400000005</v>
      </c>
      <c r="AF122" s="296">
        <f t="shared" si="819"/>
        <v>3651858.4320000005</v>
      </c>
      <c r="AG122" s="296">
        <f t="shared" si="819"/>
        <v>4213223.4240000006</v>
      </c>
      <c r="AH122" s="296">
        <f t="shared" si="819"/>
        <v>4858195.9680000003</v>
      </c>
      <c r="AI122" s="296">
        <f t="shared" si="819"/>
        <v>5598720.0000000009</v>
      </c>
      <c r="AJ122" s="296">
        <f t="shared" si="819"/>
        <v>6449725.4400000004</v>
      </c>
      <c r="AK122" s="296">
        <f t="shared" si="819"/>
        <v>7432114.1760000009</v>
      </c>
      <c r="AL122" s="296">
        <f t="shared" si="819"/>
        <v>8557830.1440000013</v>
      </c>
      <c r="AM122" s="296">
        <f t="shared" si="819"/>
        <v>9853747.2000000011</v>
      </c>
      <c r="AN122" s="296">
        <f t="shared" si="820"/>
        <v>11346739.200000001</v>
      </c>
      <c r="AO122" s="296">
        <f t="shared" si="820"/>
        <v>13060694.016000001</v>
      </c>
      <c r="AP122" s="296">
        <f t="shared" si="820"/>
        <v>15031443.456000002</v>
      </c>
      <c r="AQ122" s="296">
        <f t="shared" si="820"/>
        <v>17059523.788800001</v>
      </c>
      <c r="AR122" s="296">
        <f t="shared" si="820"/>
        <v>17927011.860480003</v>
      </c>
      <c r="AS122" s="296">
        <f t="shared" si="820"/>
        <v>18836423.147520002</v>
      </c>
      <c r="AT122" s="296">
        <f t="shared" si="820"/>
        <v>19794207.375360005</v>
      </c>
      <c r="AU122" s="296">
        <f t="shared" si="820"/>
        <v>20797139.681280002</v>
      </c>
      <c r="AV122" s="296">
        <f t="shared" si="820"/>
        <v>21851669.790720005</v>
      </c>
      <c r="AW122" s="296">
        <f t="shared" si="820"/>
        <v>22957797.703680005</v>
      </c>
      <c r="AX122" s="296">
        <f t="shared" si="820"/>
        <v>24118748.282880004</v>
      </c>
      <c r="AY122" s="296">
        <f t="shared" si="820"/>
        <v>25337746.391040005</v>
      </c>
      <c r="AZ122" s="296">
        <f t="shared" si="820"/>
        <v>26618016.890880004</v>
      </c>
      <c r="BA122" s="296">
        <f t="shared" si="820"/>
        <v>27962784.645120006</v>
      </c>
      <c r="BB122" s="296">
        <f t="shared" si="820"/>
        <v>29375274.516480006</v>
      </c>
      <c r="BC122" s="296">
        <f t="shared" si="820"/>
        <v>33327408.277094409</v>
      </c>
      <c r="BD122" s="296">
        <f t="shared" si="821"/>
        <v>35009625.666355208</v>
      </c>
      <c r="BE122" s="296">
        <f t="shared" si="821"/>
        <v>36775431.497318409</v>
      </c>
      <c r="BF122" s="296">
        <f t="shared" si="821"/>
        <v>38631791.473459207</v>
      </c>
      <c r="BG122" s="296">
        <f t="shared" si="821"/>
        <v>40578705.594777614</v>
      </c>
      <c r="BH122" s="296">
        <f t="shared" si="821"/>
        <v>42623139.564748809</v>
      </c>
      <c r="BI122" s="296">
        <f t="shared" si="821"/>
        <v>44772059.086848013</v>
      </c>
      <c r="BJ122" s="296">
        <f t="shared" si="821"/>
        <v>47025464.161075212</v>
      </c>
      <c r="BK122" s="296">
        <f t="shared" si="821"/>
        <v>49390320.490905613</v>
      </c>
      <c r="BL122" s="296">
        <f t="shared" si="821"/>
        <v>51877076.631552011</v>
      </c>
      <c r="BM122" s="296">
        <f t="shared" si="821"/>
        <v>54489215.434752017</v>
      </c>
      <c r="BN122" s="297">
        <f t="shared" si="821"/>
        <v>57226736.900505617</v>
      </c>
      <c r="BO122" s="60" t="s">
        <v>101</v>
      </c>
    </row>
    <row r="123" spans="1:68" s="58" customFormat="1">
      <c r="B123" s="364" t="s">
        <v>327</v>
      </c>
      <c r="C123" s="109"/>
      <c r="D123" s="284"/>
      <c r="E123" s="284"/>
      <c r="F123" s="80"/>
      <c r="G123" s="296">
        <f>G121-G122</f>
        <v>2560</v>
      </c>
      <c r="H123" s="296">
        <f t="shared" ref="H123:BN123" si="823">H121-H122</f>
        <v>5120</v>
      </c>
      <c r="I123" s="296">
        <f t="shared" si="823"/>
        <v>8960</v>
      </c>
      <c r="J123" s="296">
        <f t="shared" si="823"/>
        <v>12800</v>
      </c>
      <c r="K123" s="296">
        <f t="shared" si="823"/>
        <v>17920</v>
      </c>
      <c r="L123" s="296">
        <f t="shared" si="823"/>
        <v>24320</v>
      </c>
      <c r="M123" s="296">
        <f t="shared" si="823"/>
        <v>31360</v>
      </c>
      <c r="N123" s="296">
        <f t="shared" si="823"/>
        <v>40320</v>
      </c>
      <c r="O123" s="296">
        <f t="shared" si="823"/>
        <v>50560</v>
      </c>
      <c r="P123" s="296">
        <f t="shared" si="823"/>
        <v>63360</v>
      </c>
      <c r="Q123" s="296">
        <f t="shared" si="823"/>
        <v>78080</v>
      </c>
      <c r="R123" s="296">
        <f t="shared" si="823"/>
        <v>96000</v>
      </c>
      <c r="S123" s="296">
        <f t="shared" si="823"/>
        <v>122342.39999999997</v>
      </c>
      <c r="T123" s="296">
        <f t="shared" si="823"/>
        <v>143078.39999999991</v>
      </c>
      <c r="U123" s="296">
        <f t="shared" si="823"/>
        <v>167270.39999999991</v>
      </c>
      <c r="V123" s="296">
        <f t="shared" si="823"/>
        <v>194918.39999999991</v>
      </c>
      <c r="W123" s="296">
        <f t="shared" si="823"/>
        <v>227404.79999999993</v>
      </c>
      <c r="X123" s="296">
        <f t="shared" si="823"/>
        <v>264038.39999999991</v>
      </c>
      <c r="Y123" s="296">
        <f t="shared" si="823"/>
        <v>306201.59999999986</v>
      </c>
      <c r="Z123" s="296">
        <f t="shared" si="823"/>
        <v>354585.59999999986</v>
      </c>
      <c r="AA123" s="296">
        <f t="shared" si="823"/>
        <v>410572.79999999981</v>
      </c>
      <c r="AB123" s="296">
        <f t="shared" si="823"/>
        <v>475545.59999999986</v>
      </c>
      <c r="AC123" s="296">
        <f t="shared" si="823"/>
        <v>549504</v>
      </c>
      <c r="AD123" s="296">
        <f t="shared" si="823"/>
        <v>634521.59999999963</v>
      </c>
      <c r="AE123" s="296">
        <f t="shared" si="823"/>
        <v>791285.75999999978</v>
      </c>
      <c r="AF123" s="296">
        <f t="shared" si="823"/>
        <v>912964.60800000047</v>
      </c>
      <c r="AG123" s="296">
        <f t="shared" si="823"/>
        <v>1053305.8559999997</v>
      </c>
      <c r="AH123" s="296">
        <f t="shared" si="823"/>
        <v>1214548.9920000006</v>
      </c>
      <c r="AI123" s="296">
        <f t="shared" si="823"/>
        <v>1399680</v>
      </c>
      <c r="AJ123" s="296">
        <f t="shared" si="823"/>
        <v>1612431.3600000003</v>
      </c>
      <c r="AK123" s="296">
        <f t="shared" si="823"/>
        <v>1858028.5439999998</v>
      </c>
      <c r="AL123" s="296">
        <f t="shared" si="823"/>
        <v>2139457.5360000003</v>
      </c>
      <c r="AM123" s="296">
        <f t="shared" si="823"/>
        <v>2463436.8000000007</v>
      </c>
      <c r="AN123" s="296">
        <f t="shared" si="823"/>
        <v>2836684.8000000007</v>
      </c>
      <c r="AO123" s="296">
        <f t="shared" si="823"/>
        <v>3265173.5040000007</v>
      </c>
      <c r="AP123" s="296">
        <f t="shared" si="823"/>
        <v>3757860.8640000019</v>
      </c>
      <c r="AQ123" s="296">
        <f t="shared" si="823"/>
        <v>4264880.9472000003</v>
      </c>
      <c r="AR123" s="296">
        <f t="shared" si="823"/>
        <v>4481752.9651199989</v>
      </c>
      <c r="AS123" s="296">
        <f t="shared" si="823"/>
        <v>4709105.7868800014</v>
      </c>
      <c r="AT123" s="296">
        <f t="shared" si="823"/>
        <v>4948551.8438399956</v>
      </c>
      <c r="AU123" s="296">
        <f t="shared" si="823"/>
        <v>5199284.9203200005</v>
      </c>
      <c r="AV123" s="296">
        <f t="shared" si="823"/>
        <v>5462917.4476799965</v>
      </c>
      <c r="AW123" s="296">
        <f t="shared" si="823"/>
        <v>5739449.4259199984</v>
      </c>
      <c r="AX123" s="296">
        <f t="shared" si="823"/>
        <v>6029687.0707199983</v>
      </c>
      <c r="AY123" s="296">
        <f t="shared" si="823"/>
        <v>6334436.5977599993</v>
      </c>
      <c r="AZ123" s="296">
        <f t="shared" si="823"/>
        <v>6654504.2227200009</v>
      </c>
      <c r="BA123" s="296">
        <f t="shared" si="823"/>
        <v>6990696.161279995</v>
      </c>
      <c r="BB123" s="296">
        <f t="shared" si="823"/>
        <v>7343818.6291199997</v>
      </c>
      <c r="BC123" s="296">
        <f t="shared" si="823"/>
        <v>8331852.0692736059</v>
      </c>
      <c r="BD123" s="296">
        <f t="shared" si="823"/>
        <v>8752406.4165888056</v>
      </c>
      <c r="BE123" s="296">
        <f t="shared" si="823"/>
        <v>9193857.8743296042</v>
      </c>
      <c r="BF123" s="296">
        <f t="shared" si="823"/>
        <v>9657947.8683648109</v>
      </c>
      <c r="BG123" s="296">
        <f t="shared" si="823"/>
        <v>10144676.398694403</v>
      </c>
      <c r="BH123" s="296">
        <f t="shared" si="823"/>
        <v>10655784.891187206</v>
      </c>
      <c r="BI123" s="296">
        <f t="shared" si="823"/>
        <v>11193014.771712005</v>
      </c>
      <c r="BJ123" s="296">
        <f t="shared" si="823"/>
        <v>11756366.040268809</v>
      </c>
      <c r="BK123" s="296">
        <f t="shared" si="823"/>
        <v>12347580.122726403</v>
      </c>
      <c r="BL123" s="296">
        <f t="shared" si="823"/>
        <v>12969269.15788801</v>
      </c>
      <c r="BM123" s="296">
        <f t="shared" si="823"/>
        <v>13622303.858687997</v>
      </c>
      <c r="BN123" s="297">
        <f t="shared" si="823"/>
        <v>14306684.225126401</v>
      </c>
      <c r="BO123" s="60" t="s">
        <v>101</v>
      </c>
    </row>
    <row r="124" spans="1:68" s="58" customFormat="1">
      <c r="B124" s="364" t="s">
        <v>308</v>
      </c>
      <c r="C124" s="109"/>
      <c r="D124" s="284"/>
      <c r="E124" s="284"/>
      <c r="F124" s="61"/>
      <c r="G124" s="296">
        <f>G121*HLOOKUP(G$6,$G$1:$L$5,$L$5,0)</f>
        <v>0</v>
      </c>
      <c r="H124" s="296">
        <f t="shared" ref="H124:BN124" si="824">H121*HLOOKUP(H$6,$G$1:$L$5,$L$5,0)</f>
        <v>0</v>
      </c>
      <c r="I124" s="296">
        <f t="shared" si="824"/>
        <v>0</v>
      </c>
      <c r="J124" s="296">
        <f t="shared" si="824"/>
        <v>0</v>
      </c>
      <c r="K124" s="296">
        <f t="shared" si="824"/>
        <v>0</v>
      </c>
      <c r="L124" s="296">
        <f t="shared" si="824"/>
        <v>0</v>
      </c>
      <c r="M124" s="296">
        <f t="shared" si="824"/>
        <v>0</v>
      </c>
      <c r="N124" s="296">
        <f t="shared" si="824"/>
        <v>0</v>
      </c>
      <c r="O124" s="296">
        <f t="shared" si="824"/>
        <v>0</v>
      </c>
      <c r="P124" s="296">
        <f t="shared" si="824"/>
        <v>0</v>
      </c>
      <c r="Q124" s="296">
        <f t="shared" si="824"/>
        <v>0</v>
      </c>
      <c r="R124" s="296">
        <f t="shared" si="824"/>
        <v>0</v>
      </c>
      <c r="S124" s="296">
        <f t="shared" si="824"/>
        <v>0</v>
      </c>
      <c r="T124" s="296">
        <f t="shared" si="824"/>
        <v>0</v>
      </c>
      <c r="U124" s="296">
        <f t="shared" si="824"/>
        <v>0</v>
      </c>
      <c r="V124" s="296">
        <f t="shared" si="824"/>
        <v>0</v>
      </c>
      <c r="W124" s="296">
        <f t="shared" si="824"/>
        <v>0</v>
      </c>
      <c r="X124" s="296">
        <f t="shared" si="824"/>
        <v>0</v>
      </c>
      <c r="Y124" s="296">
        <f t="shared" si="824"/>
        <v>0</v>
      </c>
      <c r="Z124" s="296">
        <f t="shared" si="824"/>
        <v>0</v>
      </c>
      <c r="AA124" s="296">
        <f t="shared" si="824"/>
        <v>0</v>
      </c>
      <c r="AB124" s="296">
        <f t="shared" si="824"/>
        <v>0</v>
      </c>
      <c r="AC124" s="296">
        <f t="shared" si="824"/>
        <v>0</v>
      </c>
      <c r="AD124" s="296">
        <f t="shared" si="824"/>
        <v>0</v>
      </c>
      <c r="AE124" s="296">
        <f t="shared" si="824"/>
        <v>0</v>
      </c>
      <c r="AF124" s="296">
        <f t="shared" si="824"/>
        <v>0</v>
      </c>
      <c r="AG124" s="296">
        <f t="shared" si="824"/>
        <v>0</v>
      </c>
      <c r="AH124" s="296">
        <f t="shared" si="824"/>
        <v>0</v>
      </c>
      <c r="AI124" s="296">
        <f t="shared" si="824"/>
        <v>0</v>
      </c>
      <c r="AJ124" s="296">
        <f t="shared" si="824"/>
        <v>0</v>
      </c>
      <c r="AK124" s="296">
        <f t="shared" si="824"/>
        <v>0</v>
      </c>
      <c r="AL124" s="296">
        <f t="shared" si="824"/>
        <v>0</v>
      </c>
      <c r="AM124" s="296">
        <f t="shared" si="824"/>
        <v>0</v>
      </c>
      <c r="AN124" s="296">
        <f t="shared" si="824"/>
        <v>0</v>
      </c>
      <c r="AO124" s="296">
        <f t="shared" si="824"/>
        <v>0</v>
      </c>
      <c r="AP124" s="296">
        <f t="shared" si="824"/>
        <v>0</v>
      </c>
      <c r="AQ124" s="296">
        <f t="shared" si="824"/>
        <v>0</v>
      </c>
      <c r="AR124" s="296">
        <f t="shared" si="824"/>
        <v>0</v>
      </c>
      <c r="AS124" s="296">
        <f t="shared" si="824"/>
        <v>0</v>
      </c>
      <c r="AT124" s="296">
        <f t="shared" si="824"/>
        <v>0</v>
      </c>
      <c r="AU124" s="296">
        <f t="shared" si="824"/>
        <v>0</v>
      </c>
      <c r="AV124" s="296">
        <f t="shared" si="824"/>
        <v>0</v>
      </c>
      <c r="AW124" s="296">
        <f t="shared" si="824"/>
        <v>0</v>
      </c>
      <c r="AX124" s="296">
        <f t="shared" si="824"/>
        <v>0</v>
      </c>
      <c r="AY124" s="296">
        <f t="shared" si="824"/>
        <v>0</v>
      </c>
      <c r="AZ124" s="296">
        <f t="shared" si="824"/>
        <v>0</v>
      </c>
      <c r="BA124" s="296">
        <f t="shared" si="824"/>
        <v>0</v>
      </c>
      <c r="BB124" s="296">
        <f t="shared" si="824"/>
        <v>0</v>
      </c>
      <c r="BC124" s="296">
        <f t="shared" si="824"/>
        <v>0</v>
      </c>
      <c r="BD124" s="296">
        <f t="shared" si="824"/>
        <v>0</v>
      </c>
      <c r="BE124" s="296">
        <f t="shared" si="824"/>
        <v>0</v>
      </c>
      <c r="BF124" s="296">
        <f t="shared" si="824"/>
        <v>0</v>
      </c>
      <c r="BG124" s="296">
        <f t="shared" si="824"/>
        <v>0</v>
      </c>
      <c r="BH124" s="296">
        <f t="shared" si="824"/>
        <v>0</v>
      </c>
      <c r="BI124" s="296">
        <f t="shared" si="824"/>
        <v>0</v>
      </c>
      <c r="BJ124" s="296">
        <f t="shared" si="824"/>
        <v>0</v>
      </c>
      <c r="BK124" s="296">
        <f t="shared" si="824"/>
        <v>0</v>
      </c>
      <c r="BL124" s="296">
        <f t="shared" si="824"/>
        <v>0</v>
      </c>
      <c r="BM124" s="296">
        <f t="shared" si="824"/>
        <v>0</v>
      </c>
      <c r="BN124" s="297">
        <f t="shared" si="824"/>
        <v>0</v>
      </c>
      <c r="BO124" s="60" t="s">
        <v>101</v>
      </c>
    </row>
    <row r="125" spans="1:68" s="58" customFormat="1">
      <c r="B125" s="285"/>
      <c r="C125" s="108"/>
      <c r="D125" s="392"/>
      <c r="E125" s="361"/>
      <c r="F125" s="83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7"/>
      <c r="BO125" s="60" t="s">
        <v>101</v>
      </c>
      <c r="BP125" s="356"/>
    </row>
    <row r="126" spans="1:68" s="60" customFormat="1">
      <c r="B126" s="85" t="s">
        <v>323</v>
      </c>
      <c r="C126" s="109"/>
      <c r="D126" s="284"/>
      <c r="E126" s="284"/>
      <c r="F126" s="80"/>
      <c r="G126" s="368">
        <f>SUMIF($B$28:$B$124,$B$121,G$28:G$124)</f>
        <v>334100</v>
      </c>
      <c r="H126" s="368">
        <f t="shared" ref="H126:BN126" si="825">SUMIF($B$28:$B$124,$B$121,H$28:H$124)</f>
        <v>685000</v>
      </c>
      <c r="I126" s="368">
        <f t="shared" si="825"/>
        <v>1187800</v>
      </c>
      <c r="J126" s="368">
        <f t="shared" si="825"/>
        <v>1703500</v>
      </c>
      <c r="K126" s="368">
        <f t="shared" si="825"/>
        <v>2376600</v>
      </c>
      <c r="L126" s="368">
        <f t="shared" si="825"/>
        <v>3224000</v>
      </c>
      <c r="M126" s="368">
        <f t="shared" si="825"/>
        <v>4153300</v>
      </c>
      <c r="N126" s="368">
        <f t="shared" si="825"/>
        <v>5347300</v>
      </c>
      <c r="O126" s="368">
        <f t="shared" si="825"/>
        <v>6703400</v>
      </c>
      <c r="P126" s="368">
        <f t="shared" si="825"/>
        <v>8400800</v>
      </c>
      <c r="Q126" s="368">
        <f t="shared" si="825"/>
        <v>10356300</v>
      </c>
      <c r="R126" s="368">
        <f t="shared" si="825"/>
        <v>12735100</v>
      </c>
      <c r="S126" s="368">
        <f t="shared" si="825"/>
        <v>16220736</v>
      </c>
      <c r="T126" s="368">
        <f t="shared" si="825"/>
        <v>18975708</v>
      </c>
      <c r="U126" s="368">
        <f t="shared" si="825"/>
        <v>22190004</v>
      </c>
      <c r="V126" s="368">
        <f t="shared" si="825"/>
        <v>25853688</v>
      </c>
      <c r="W126" s="368">
        <f t="shared" si="825"/>
        <v>30157488</v>
      </c>
      <c r="X126" s="368">
        <f t="shared" si="825"/>
        <v>35008956</v>
      </c>
      <c r="Y126" s="368">
        <f t="shared" si="825"/>
        <v>40613616</v>
      </c>
      <c r="Z126" s="368">
        <f t="shared" si="825"/>
        <v>47026116</v>
      </c>
      <c r="AA126" s="368">
        <f t="shared" si="825"/>
        <v>54455328</v>
      </c>
      <c r="AB126" s="368">
        <f t="shared" si="825"/>
        <v>63059040</v>
      </c>
      <c r="AC126" s="368">
        <f t="shared" si="825"/>
        <v>72873864</v>
      </c>
      <c r="AD126" s="368">
        <f t="shared" si="825"/>
        <v>84144312</v>
      </c>
      <c r="AE126" s="368">
        <f t="shared" si="825"/>
        <v>104931793.44</v>
      </c>
      <c r="AF126" s="368">
        <f t="shared" si="825"/>
        <v>121081301.27999999</v>
      </c>
      <c r="AG126" s="368">
        <f t="shared" si="825"/>
        <v>139681298.88000003</v>
      </c>
      <c r="AH126" s="368">
        <f t="shared" si="825"/>
        <v>161064210.24000004</v>
      </c>
      <c r="AI126" s="368">
        <f t="shared" si="825"/>
        <v>185621829.12</v>
      </c>
      <c r="AJ126" s="368">
        <f t="shared" si="825"/>
        <v>213841594.08000001</v>
      </c>
      <c r="AK126" s="368">
        <f t="shared" si="825"/>
        <v>246406199.03999996</v>
      </c>
      <c r="AL126" s="368">
        <f t="shared" si="825"/>
        <v>283730299.19999999</v>
      </c>
      <c r="AM126" s="368">
        <f t="shared" si="825"/>
        <v>326699542.08000004</v>
      </c>
      <c r="AN126" s="368">
        <f t="shared" si="825"/>
        <v>376199458.55999994</v>
      </c>
      <c r="AO126" s="368">
        <f t="shared" si="825"/>
        <v>433022617.44</v>
      </c>
      <c r="AP126" s="368">
        <f t="shared" si="825"/>
        <v>498363762.23999995</v>
      </c>
      <c r="AQ126" s="368">
        <f t="shared" si="825"/>
        <v>565598090.88000011</v>
      </c>
      <c r="AR126" s="368">
        <f t="shared" si="825"/>
        <v>594362102.74560022</v>
      </c>
      <c r="AS126" s="368">
        <f t="shared" si="825"/>
        <v>624510664.0704</v>
      </c>
      <c r="AT126" s="368">
        <f t="shared" si="825"/>
        <v>656258177.8368001</v>
      </c>
      <c r="AU126" s="368">
        <f t="shared" si="825"/>
        <v>689516716.14719999</v>
      </c>
      <c r="AV126" s="368">
        <f t="shared" si="825"/>
        <v>724476621.48479998</v>
      </c>
      <c r="AW126" s="368">
        <f t="shared" si="825"/>
        <v>761149861.11360013</v>
      </c>
      <c r="AX126" s="368">
        <f t="shared" si="825"/>
        <v>799640361.27360022</v>
      </c>
      <c r="AY126" s="368">
        <f t="shared" si="825"/>
        <v>840054945.54240012</v>
      </c>
      <c r="AZ126" s="368">
        <f t="shared" si="825"/>
        <v>882499681.67040014</v>
      </c>
      <c r="BA126" s="368">
        <f t="shared" si="825"/>
        <v>927084290.57280016</v>
      </c>
      <c r="BB126" s="368">
        <f t="shared" si="825"/>
        <v>973909549.20960009</v>
      </c>
      <c r="BC126" s="368">
        <f t="shared" si="825"/>
        <v>1104949134.9365764</v>
      </c>
      <c r="BD126" s="368">
        <f t="shared" si="825"/>
        <v>1160726869.465344</v>
      </c>
      <c r="BE126" s="368">
        <f t="shared" si="825"/>
        <v>1219271158.2942722</v>
      </c>
      <c r="BF126" s="368">
        <f t="shared" si="825"/>
        <v>1280801720.3904004</v>
      </c>
      <c r="BG126" s="368">
        <f t="shared" si="825"/>
        <v>1345366036.8184323</v>
      </c>
      <c r="BH126" s="368">
        <f t="shared" si="825"/>
        <v>1413131311.6715524</v>
      </c>
      <c r="BI126" s="368">
        <f t="shared" si="825"/>
        <v>1484383655.7780488</v>
      </c>
      <c r="BJ126" s="368">
        <f t="shared" si="825"/>
        <v>1559095587.2609286</v>
      </c>
      <c r="BK126" s="368">
        <f t="shared" si="825"/>
        <v>1637503831.1992323</v>
      </c>
      <c r="BL126" s="368">
        <f t="shared" si="825"/>
        <v>1719949326.1263363</v>
      </c>
      <c r="BM126" s="368">
        <f t="shared" si="825"/>
        <v>1806543904.2347524</v>
      </c>
      <c r="BN126" s="369">
        <f t="shared" si="825"/>
        <v>1897317224.1838086</v>
      </c>
      <c r="BO126" s="60" t="s">
        <v>101</v>
      </c>
    </row>
    <row r="127" spans="1:68" s="60" customFormat="1">
      <c r="B127" s="85" t="s">
        <v>346</v>
      </c>
      <c r="C127" s="109"/>
      <c r="D127" s="284"/>
      <c r="E127" s="284"/>
      <c r="F127" s="80"/>
      <c r="G127" s="368">
        <f>SUMIF($B$28:$B$124,$B$122,G$28:G$124)</f>
        <v>308916</v>
      </c>
      <c r="H127" s="368">
        <f t="shared" ref="H127:BN127" si="826">SUMIF($B$28:$B$124,$B$122,H$28:H$124)</f>
        <v>632012</v>
      </c>
      <c r="I127" s="368">
        <f t="shared" si="826"/>
        <v>1096866</v>
      </c>
      <c r="J127" s="368">
        <f t="shared" si="826"/>
        <v>1572436</v>
      </c>
      <c r="K127" s="368">
        <f t="shared" si="826"/>
        <v>2194352</v>
      </c>
      <c r="L127" s="368">
        <f t="shared" si="826"/>
        <v>2977074</v>
      </c>
      <c r="M127" s="368">
        <f t="shared" si="826"/>
        <v>3835373</v>
      </c>
      <c r="N127" s="368">
        <f t="shared" si="826"/>
        <v>4937359</v>
      </c>
      <c r="O127" s="368">
        <f t="shared" si="826"/>
        <v>6189607</v>
      </c>
      <c r="P127" s="368">
        <f t="shared" si="826"/>
        <v>7756951</v>
      </c>
      <c r="Q127" s="368">
        <f t="shared" si="826"/>
        <v>9562362</v>
      </c>
      <c r="R127" s="368">
        <f t="shared" si="826"/>
        <v>11758474</v>
      </c>
      <c r="S127" s="368">
        <f t="shared" si="826"/>
        <v>14977670.040000001</v>
      </c>
      <c r="T127" s="368">
        <f t="shared" si="826"/>
        <v>17520933.960000005</v>
      </c>
      <c r="U127" s="368">
        <f t="shared" si="826"/>
        <v>20488336.560000002</v>
      </c>
      <c r="V127" s="368">
        <f t="shared" si="826"/>
        <v>23871389.040000007</v>
      </c>
      <c r="W127" s="368">
        <f t="shared" si="826"/>
        <v>27845779.320000004</v>
      </c>
      <c r="X127" s="368">
        <f t="shared" si="826"/>
        <v>32325875.280000001</v>
      </c>
      <c r="Y127" s="368">
        <f t="shared" si="826"/>
        <v>37499771.879999995</v>
      </c>
      <c r="Z127" s="368">
        <f t="shared" si="826"/>
        <v>43421046.840000004</v>
      </c>
      <c r="AA127" s="368">
        <f t="shared" si="826"/>
        <v>50280309.360000007</v>
      </c>
      <c r="AB127" s="368">
        <f t="shared" si="826"/>
        <v>58225586.399999999</v>
      </c>
      <c r="AC127" s="368">
        <f t="shared" si="826"/>
        <v>67287480.840000004</v>
      </c>
      <c r="AD127" s="368">
        <f t="shared" si="826"/>
        <v>77694402.960000023</v>
      </c>
      <c r="AE127" s="368">
        <f t="shared" si="826"/>
        <v>96888448.33920002</v>
      </c>
      <c r="AF127" s="368">
        <f t="shared" si="826"/>
        <v>111798939.61440001</v>
      </c>
      <c r="AG127" s="368">
        <f t="shared" si="826"/>
        <v>128973983.65920003</v>
      </c>
      <c r="AH127" s="368">
        <f t="shared" si="826"/>
        <v>148717785.75840002</v>
      </c>
      <c r="AI127" s="368">
        <f t="shared" si="826"/>
        <v>171392429.13120002</v>
      </c>
      <c r="AJ127" s="368">
        <f t="shared" si="826"/>
        <v>197448504.5952</v>
      </c>
      <c r="AK127" s="368">
        <f t="shared" si="826"/>
        <v>227517341.3136</v>
      </c>
      <c r="AL127" s="368">
        <f t="shared" si="826"/>
        <v>261979894.85760003</v>
      </c>
      <c r="AM127" s="368">
        <f t="shared" si="826"/>
        <v>301655007.18720001</v>
      </c>
      <c r="AN127" s="368">
        <f t="shared" si="826"/>
        <v>347360325.86879998</v>
      </c>
      <c r="AO127" s="368">
        <f t="shared" si="826"/>
        <v>399827598.94080001</v>
      </c>
      <c r="AP127" s="368">
        <f t="shared" si="826"/>
        <v>460159638.94080013</v>
      </c>
      <c r="AQ127" s="368">
        <f t="shared" si="826"/>
        <v>522240292.81958407</v>
      </c>
      <c r="AR127" s="368">
        <f t="shared" si="826"/>
        <v>548799149.85580814</v>
      </c>
      <c r="AS127" s="368">
        <f t="shared" si="826"/>
        <v>576636857.69644797</v>
      </c>
      <c r="AT127" s="368">
        <f t="shared" si="826"/>
        <v>605951329.69382417</v>
      </c>
      <c r="AU127" s="368">
        <f t="shared" si="826"/>
        <v>636659766.23788798</v>
      </c>
      <c r="AV127" s="368">
        <f t="shared" si="826"/>
        <v>668939895.05587208</v>
      </c>
      <c r="AW127" s="368">
        <f t="shared" si="826"/>
        <v>702801728.33875215</v>
      </c>
      <c r="AX127" s="368">
        <f t="shared" si="826"/>
        <v>738341630.27539206</v>
      </c>
      <c r="AY127" s="368">
        <f t="shared" si="826"/>
        <v>775658192.22547185</v>
      </c>
      <c r="AZ127" s="368">
        <f t="shared" si="826"/>
        <v>814849229.56607997</v>
      </c>
      <c r="BA127" s="368">
        <f t="shared" si="826"/>
        <v>856016115.10099208</v>
      </c>
      <c r="BB127" s="368">
        <f t="shared" si="826"/>
        <v>899252330.79801595</v>
      </c>
      <c r="BC127" s="368">
        <f t="shared" si="826"/>
        <v>1020246029.6638699</v>
      </c>
      <c r="BD127" s="368">
        <f t="shared" si="826"/>
        <v>1071747484.8169886</v>
      </c>
      <c r="BE127" s="368">
        <f t="shared" si="826"/>
        <v>1125803856.6076496</v>
      </c>
      <c r="BF127" s="368">
        <f t="shared" si="826"/>
        <v>1182618889.1415246</v>
      </c>
      <c r="BG127" s="368">
        <f t="shared" si="826"/>
        <v>1242232575.3520823</v>
      </c>
      <c r="BH127" s="368">
        <f t="shared" si="826"/>
        <v>1304804525.0831311</v>
      </c>
      <c r="BI127" s="368">
        <f t="shared" si="826"/>
        <v>1370594213.5101006</v>
      </c>
      <c r="BJ127" s="368">
        <f t="shared" si="826"/>
        <v>1439578866.0478005</v>
      </c>
      <c r="BK127" s="368">
        <f t="shared" si="826"/>
        <v>1511976152.766897</v>
      </c>
      <c r="BL127" s="368">
        <f t="shared" si="826"/>
        <v>1588101569.6967247</v>
      </c>
      <c r="BM127" s="368">
        <f t="shared" si="826"/>
        <v>1668058874.5278184</v>
      </c>
      <c r="BN127" s="369">
        <f t="shared" si="826"/>
        <v>1751872523.4097233</v>
      </c>
      <c r="BO127" s="60" t="s">
        <v>101</v>
      </c>
    </row>
    <row r="128" spans="1:68">
      <c r="B128" s="69" t="s">
        <v>327</v>
      </c>
      <c r="C128" s="284"/>
      <c r="D128" s="284"/>
      <c r="E128" s="284"/>
      <c r="F128" s="44"/>
      <c r="G128" s="296">
        <f>SUMIF($B$28:$B$124,$B$123,G$28:G$124)</f>
        <v>25184</v>
      </c>
      <c r="H128" s="296">
        <f t="shared" ref="H128:BN128" si="827">SUMIF($B$28:$B$124,$B$123,H$28:H$124)</f>
        <v>52988</v>
      </c>
      <c r="I128" s="296">
        <f t="shared" si="827"/>
        <v>90934</v>
      </c>
      <c r="J128" s="296">
        <f t="shared" si="827"/>
        <v>131064</v>
      </c>
      <c r="K128" s="296">
        <f t="shared" si="827"/>
        <v>182248</v>
      </c>
      <c r="L128" s="296">
        <f t="shared" si="827"/>
        <v>246926</v>
      </c>
      <c r="M128" s="296">
        <f t="shared" si="827"/>
        <v>317927</v>
      </c>
      <c r="N128" s="296">
        <f t="shared" si="827"/>
        <v>409941</v>
      </c>
      <c r="O128" s="296">
        <f t="shared" si="827"/>
        <v>513793</v>
      </c>
      <c r="P128" s="296">
        <f t="shared" si="827"/>
        <v>643849</v>
      </c>
      <c r="Q128" s="296">
        <f t="shared" si="827"/>
        <v>793938</v>
      </c>
      <c r="R128" s="296">
        <f t="shared" si="827"/>
        <v>976626</v>
      </c>
      <c r="S128" s="296">
        <f t="shared" si="827"/>
        <v>1243065.96</v>
      </c>
      <c r="T128" s="296">
        <f t="shared" si="827"/>
        <v>1454774.04</v>
      </c>
      <c r="U128" s="296">
        <f t="shared" si="827"/>
        <v>1701667.4399999997</v>
      </c>
      <c r="V128" s="296">
        <f t="shared" si="827"/>
        <v>1982298.96</v>
      </c>
      <c r="W128" s="296">
        <f t="shared" si="827"/>
        <v>2311708.6799999997</v>
      </c>
      <c r="X128" s="296">
        <f t="shared" si="827"/>
        <v>2683080.7199999993</v>
      </c>
      <c r="Y128" s="296">
        <f t="shared" si="827"/>
        <v>3113844.1199999992</v>
      </c>
      <c r="Z128" s="296">
        <f t="shared" si="827"/>
        <v>3605069.1599999992</v>
      </c>
      <c r="AA128" s="296">
        <f t="shared" si="827"/>
        <v>4175018.6399999997</v>
      </c>
      <c r="AB128" s="296">
        <f t="shared" si="827"/>
        <v>4833453.5999999987</v>
      </c>
      <c r="AC128" s="296">
        <f t="shared" si="827"/>
        <v>5586383.1600000001</v>
      </c>
      <c r="AD128" s="296">
        <f t="shared" si="827"/>
        <v>6449909.0399999991</v>
      </c>
      <c r="AE128" s="296">
        <f t="shared" si="827"/>
        <v>8043345.1007999945</v>
      </c>
      <c r="AF128" s="296">
        <f t="shared" si="827"/>
        <v>9282361.6655999906</v>
      </c>
      <c r="AG128" s="296">
        <f t="shared" si="827"/>
        <v>10707315.22079999</v>
      </c>
      <c r="AH128" s="296">
        <f t="shared" si="827"/>
        <v>12346424.481599992</v>
      </c>
      <c r="AI128" s="296">
        <f t="shared" si="827"/>
        <v>14229399.988799993</v>
      </c>
      <c r="AJ128" s="296">
        <f t="shared" si="827"/>
        <v>16393089.484799989</v>
      </c>
      <c r="AK128" s="296">
        <f t="shared" si="827"/>
        <v>18888857.726399984</v>
      </c>
      <c r="AL128" s="296">
        <f t="shared" si="827"/>
        <v>21750404.342399977</v>
      </c>
      <c r="AM128" s="296">
        <f t="shared" si="827"/>
        <v>25044534.89279997</v>
      </c>
      <c r="AN128" s="296">
        <f t="shared" si="827"/>
        <v>28839132.691199984</v>
      </c>
      <c r="AO128" s="296">
        <f t="shared" si="827"/>
        <v>33195018.499199972</v>
      </c>
      <c r="AP128" s="296">
        <f t="shared" si="827"/>
        <v>38204123.299199961</v>
      </c>
      <c r="AQ128" s="296">
        <f t="shared" si="827"/>
        <v>43357798.060416043</v>
      </c>
      <c r="AR128" s="296">
        <f t="shared" si="827"/>
        <v>45562952.889792025</v>
      </c>
      <c r="AS128" s="296">
        <f t="shared" si="827"/>
        <v>47873806.373952016</v>
      </c>
      <c r="AT128" s="296">
        <f t="shared" si="827"/>
        <v>50306848.142976023</v>
      </c>
      <c r="AU128" s="296">
        <f t="shared" si="827"/>
        <v>52856949.90931204</v>
      </c>
      <c r="AV128" s="296">
        <f t="shared" si="827"/>
        <v>55536726.428927988</v>
      </c>
      <c r="AW128" s="296">
        <f t="shared" si="827"/>
        <v>58348132.774847999</v>
      </c>
      <c r="AX128" s="296">
        <f t="shared" si="827"/>
        <v>61298730.998208031</v>
      </c>
      <c r="AY128" s="296">
        <f t="shared" si="827"/>
        <v>64396753.316928051</v>
      </c>
      <c r="AZ128" s="296">
        <f t="shared" si="827"/>
        <v>67650452.104320079</v>
      </c>
      <c r="BA128" s="296">
        <f t="shared" si="827"/>
        <v>71068175.471808031</v>
      </c>
      <c r="BB128" s="296">
        <f t="shared" si="827"/>
        <v>74657218.41158402</v>
      </c>
      <c r="BC128" s="296">
        <f t="shared" si="827"/>
        <v>84703105.272706524</v>
      </c>
      <c r="BD128" s="296">
        <f t="shared" si="827"/>
        <v>88979384.648355782</v>
      </c>
      <c r="BE128" s="296">
        <f t="shared" si="827"/>
        <v>93467301.686622679</v>
      </c>
      <c r="BF128" s="296">
        <f t="shared" si="827"/>
        <v>98182831.248875543</v>
      </c>
      <c r="BG128" s="296">
        <f t="shared" si="827"/>
        <v>103133461.46635011</v>
      </c>
      <c r="BH128" s="296">
        <f t="shared" si="827"/>
        <v>108326786.58842115</v>
      </c>
      <c r="BI128" s="296">
        <f t="shared" si="827"/>
        <v>113789442.26794758</v>
      </c>
      <c r="BJ128" s="296">
        <f t="shared" si="827"/>
        <v>119516721.21312767</v>
      </c>
      <c r="BK128" s="296">
        <f t="shared" si="827"/>
        <v>125527678.43233535</v>
      </c>
      <c r="BL128" s="296">
        <f t="shared" si="827"/>
        <v>131847756.42961155</v>
      </c>
      <c r="BM128" s="296">
        <f t="shared" si="827"/>
        <v>138485029.70693371</v>
      </c>
      <c r="BN128" s="297">
        <f t="shared" si="827"/>
        <v>145444700.77408507</v>
      </c>
      <c r="BO128" s="60" t="s">
        <v>101</v>
      </c>
    </row>
    <row r="129" spans="1:67">
      <c r="B129" s="71" t="s">
        <v>307</v>
      </c>
      <c r="C129" s="393"/>
      <c r="D129" s="393"/>
      <c r="E129" s="393"/>
      <c r="F129" s="371"/>
      <c r="G129" s="302">
        <f>SUMIF($B$28:$B$124,$B$124,G$28:G$124)</f>
        <v>0</v>
      </c>
      <c r="H129" s="302">
        <f t="shared" ref="H129:BN129" si="828">SUMIF($B$28:$B$124,$B$124,H$28:H$124)</f>
        <v>0</v>
      </c>
      <c r="I129" s="302">
        <f t="shared" si="828"/>
        <v>0</v>
      </c>
      <c r="J129" s="302">
        <f t="shared" si="828"/>
        <v>0</v>
      </c>
      <c r="K129" s="302">
        <f t="shared" si="828"/>
        <v>0</v>
      </c>
      <c r="L129" s="302">
        <f t="shared" si="828"/>
        <v>0</v>
      </c>
      <c r="M129" s="302">
        <f t="shared" si="828"/>
        <v>0</v>
      </c>
      <c r="N129" s="302">
        <f t="shared" si="828"/>
        <v>0</v>
      </c>
      <c r="O129" s="302">
        <f t="shared" si="828"/>
        <v>0</v>
      </c>
      <c r="P129" s="302">
        <f t="shared" si="828"/>
        <v>0</v>
      </c>
      <c r="Q129" s="302">
        <f t="shared" si="828"/>
        <v>0</v>
      </c>
      <c r="R129" s="302">
        <f t="shared" si="828"/>
        <v>0</v>
      </c>
      <c r="S129" s="302">
        <f t="shared" si="828"/>
        <v>0</v>
      </c>
      <c r="T129" s="302">
        <f t="shared" si="828"/>
        <v>0</v>
      </c>
      <c r="U129" s="302">
        <f t="shared" si="828"/>
        <v>0</v>
      </c>
      <c r="V129" s="302">
        <f t="shared" si="828"/>
        <v>0</v>
      </c>
      <c r="W129" s="302">
        <f t="shared" si="828"/>
        <v>0</v>
      </c>
      <c r="X129" s="302">
        <f t="shared" si="828"/>
        <v>0</v>
      </c>
      <c r="Y129" s="302">
        <f t="shared" si="828"/>
        <v>0</v>
      </c>
      <c r="Z129" s="302">
        <f t="shared" si="828"/>
        <v>0</v>
      </c>
      <c r="AA129" s="302">
        <f t="shared" si="828"/>
        <v>0</v>
      </c>
      <c r="AB129" s="302">
        <f t="shared" si="828"/>
        <v>0</v>
      </c>
      <c r="AC129" s="302">
        <f t="shared" si="828"/>
        <v>0</v>
      </c>
      <c r="AD129" s="302">
        <f t="shared" si="828"/>
        <v>0</v>
      </c>
      <c r="AE129" s="302">
        <f t="shared" si="828"/>
        <v>0</v>
      </c>
      <c r="AF129" s="302">
        <f t="shared" si="828"/>
        <v>0</v>
      </c>
      <c r="AG129" s="302">
        <f t="shared" si="828"/>
        <v>0</v>
      </c>
      <c r="AH129" s="302">
        <f t="shared" si="828"/>
        <v>0</v>
      </c>
      <c r="AI129" s="302">
        <f t="shared" si="828"/>
        <v>0</v>
      </c>
      <c r="AJ129" s="302">
        <f t="shared" si="828"/>
        <v>0</v>
      </c>
      <c r="AK129" s="302">
        <f t="shared" si="828"/>
        <v>0</v>
      </c>
      <c r="AL129" s="302">
        <f t="shared" si="828"/>
        <v>0</v>
      </c>
      <c r="AM129" s="302">
        <f t="shared" si="828"/>
        <v>0</v>
      </c>
      <c r="AN129" s="302">
        <f t="shared" si="828"/>
        <v>0</v>
      </c>
      <c r="AO129" s="302">
        <f t="shared" si="828"/>
        <v>0</v>
      </c>
      <c r="AP129" s="302">
        <f t="shared" si="828"/>
        <v>0</v>
      </c>
      <c r="AQ129" s="302">
        <f t="shared" si="828"/>
        <v>0</v>
      </c>
      <c r="AR129" s="302">
        <f t="shared" si="828"/>
        <v>0</v>
      </c>
      <c r="AS129" s="302">
        <f t="shared" si="828"/>
        <v>0</v>
      </c>
      <c r="AT129" s="302">
        <f t="shared" si="828"/>
        <v>0</v>
      </c>
      <c r="AU129" s="302">
        <f t="shared" si="828"/>
        <v>0</v>
      </c>
      <c r="AV129" s="302">
        <f t="shared" si="828"/>
        <v>0</v>
      </c>
      <c r="AW129" s="302">
        <f t="shared" si="828"/>
        <v>0</v>
      </c>
      <c r="AX129" s="302">
        <f t="shared" si="828"/>
        <v>0</v>
      </c>
      <c r="AY129" s="302">
        <f t="shared" si="828"/>
        <v>0</v>
      </c>
      <c r="AZ129" s="302">
        <f t="shared" si="828"/>
        <v>0</v>
      </c>
      <c r="BA129" s="302">
        <f t="shared" si="828"/>
        <v>0</v>
      </c>
      <c r="BB129" s="302">
        <f t="shared" si="828"/>
        <v>0</v>
      </c>
      <c r="BC129" s="302">
        <f t="shared" si="828"/>
        <v>0</v>
      </c>
      <c r="BD129" s="302">
        <f t="shared" si="828"/>
        <v>0</v>
      </c>
      <c r="BE129" s="302">
        <f t="shared" si="828"/>
        <v>0</v>
      </c>
      <c r="BF129" s="302">
        <f t="shared" si="828"/>
        <v>0</v>
      </c>
      <c r="BG129" s="302">
        <f t="shared" si="828"/>
        <v>0</v>
      </c>
      <c r="BH129" s="302">
        <f t="shared" si="828"/>
        <v>0</v>
      </c>
      <c r="BI129" s="302">
        <f t="shared" si="828"/>
        <v>0</v>
      </c>
      <c r="BJ129" s="302">
        <f t="shared" si="828"/>
        <v>0</v>
      </c>
      <c r="BK129" s="302">
        <f t="shared" si="828"/>
        <v>0</v>
      </c>
      <c r="BL129" s="302">
        <f t="shared" si="828"/>
        <v>0</v>
      </c>
      <c r="BM129" s="302">
        <f t="shared" si="828"/>
        <v>0</v>
      </c>
      <c r="BN129" s="303">
        <f t="shared" si="828"/>
        <v>0</v>
      </c>
      <c r="BO129" s="60" t="s">
        <v>101</v>
      </c>
    </row>
    <row r="130" spans="1:67">
      <c r="C130" s="374"/>
      <c r="D130" s="374"/>
      <c r="E130" s="37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304"/>
      <c r="AQ130" s="304"/>
      <c r="AR130" s="304"/>
      <c r="AS130" s="304"/>
      <c r="AT130" s="304"/>
      <c r="AU130" s="304"/>
      <c r="AV130" s="304"/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60" t="s">
        <v>101</v>
      </c>
    </row>
    <row r="131" spans="1:67">
      <c r="C131" s="374"/>
      <c r="D131" s="374"/>
      <c r="E131" s="37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304"/>
      <c r="AQ131" s="304"/>
      <c r="AR131" s="304"/>
      <c r="AS131" s="304"/>
      <c r="AT131" s="304"/>
      <c r="AU131" s="304"/>
      <c r="AV131" s="304"/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60" t="s">
        <v>101</v>
      </c>
    </row>
    <row r="132" spans="1:67">
      <c r="B132" s="39" t="s">
        <v>103</v>
      </c>
      <c r="C132" s="394"/>
      <c r="D132" s="394"/>
      <c r="E132" s="394"/>
      <c r="F132" s="39"/>
      <c r="G132" s="305"/>
      <c r="H132" s="305"/>
      <c r="I132" s="305"/>
      <c r="J132" s="305"/>
      <c r="K132" s="305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4"/>
      <c r="AN132" s="304"/>
      <c r="AO132" s="304"/>
      <c r="AP132" s="304"/>
      <c r="AQ132" s="304"/>
      <c r="AR132" s="304"/>
      <c r="AS132" s="304"/>
      <c r="AT132" s="304"/>
      <c r="AU132" s="304"/>
      <c r="AV132" s="304"/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60" t="s">
        <v>101</v>
      </c>
    </row>
    <row r="133" spans="1:67">
      <c r="B133" s="39" t="s">
        <v>59</v>
      </c>
      <c r="C133" s="394"/>
      <c r="D133" s="394"/>
      <c r="E133" s="394"/>
      <c r="F133" s="39"/>
      <c r="G133" s="305" t="s">
        <v>75</v>
      </c>
      <c r="H133" s="305" t="s">
        <v>76</v>
      </c>
      <c r="I133" s="305" t="s">
        <v>77</v>
      </c>
      <c r="J133" s="305" t="s">
        <v>78</v>
      </c>
      <c r="K133" s="305" t="s">
        <v>79</v>
      </c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04"/>
      <c r="AN133" s="304"/>
      <c r="AO133" s="304"/>
      <c r="AP133" s="304"/>
      <c r="AQ133" s="304"/>
      <c r="AR133" s="304"/>
      <c r="AS133" s="304"/>
      <c r="AT133" s="304"/>
      <c r="AU133" s="304"/>
      <c r="AV133" s="304"/>
      <c r="AW133" s="304"/>
      <c r="AX133" s="304"/>
      <c r="AY133" s="304"/>
      <c r="AZ133" s="304"/>
      <c r="BA133" s="304"/>
      <c r="BB133" s="304"/>
      <c r="BC133" s="304"/>
      <c r="BD133" s="304"/>
      <c r="BE133" s="304"/>
      <c r="BF133" s="304"/>
      <c r="BG133" s="304"/>
      <c r="BH133" s="304"/>
      <c r="BI133" s="304"/>
      <c r="BJ133" s="304"/>
      <c r="BK133" s="304"/>
      <c r="BL133" s="304"/>
      <c r="BM133" s="304"/>
      <c r="BN133" s="304"/>
      <c r="BO133" s="60" t="s">
        <v>101</v>
      </c>
    </row>
    <row r="134" spans="1:67">
      <c r="B134" s="39" t="s">
        <v>82</v>
      </c>
      <c r="C134" s="394"/>
      <c r="D134" s="394"/>
      <c r="E134" s="394"/>
      <c r="F134" s="39"/>
      <c r="G134" s="305">
        <v>12</v>
      </c>
      <c r="H134" s="305">
        <v>12</v>
      </c>
      <c r="I134" s="305">
        <v>12</v>
      </c>
      <c r="J134" s="305">
        <v>12</v>
      </c>
      <c r="K134" s="305">
        <v>12</v>
      </c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304"/>
      <c r="AQ134" s="304"/>
      <c r="AR134" s="304"/>
      <c r="AS134" s="304"/>
      <c r="AT134" s="304"/>
      <c r="AU134" s="304"/>
      <c r="AV134" s="304"/>
      <c r="AW134" s="304"/>
      <c r="AX134" s="304"/>
      <c r="AY134" s="304"/>
      <c r="AZ134" s="304"/>
      <c r="BA134" s="304"/>
      <c r="BB134" s="304"/>
      <c r="BC134" s="304"/>
      <c r="BD134" s="304"/>
      <c r="BE134" s="304"/>
      <c r="BF134" s="304"/>
      <c r="BG134" s="304"/>
      <c r="BH134" s="304"/>
      <c r="BI134" s="304"/>
      <c r="BJ134" s="304"/>
      <c r="BK134" s="304"/>
      <c r="BL134" s="304"/>
      <c r="BM134" s="304"/>
      <c r="BN134" s="304"/>
      <c r="BO134" s="60" t="s">
        <v>101</v>
      </c>
    </row>
    <row r="135" spans="1:67" s="60" customFormat="1">
      <c r="A135" s="60">
        <v>1</v>
      </c>
      <c r="B135" s="85" t="s">
        <v>349</v>
      </c>
      <c r="C135" s="284"/>
      <c r="D135" s="284"/>
      <c r="E135" s="284"/>
      <c r="F135" s="61"/>
      <c r="G135" s="368">
        <f>SUMIF($G$6:$BN$6,G$133,$G$32:$BN$32)</f>
        <v>53760</v>
      </c>
      <c r="H135" s="368">
        <f>SUMIF($G$6:$BN$6,H$133,$G$32:$BN$32)</f>
        <v>481420.79999999981</v>
      </c>
      <c r="I135" s="368">
        <f>SUMIF($G$6:$BN$6,I$133,$G$32:$BN$32)</f>
        <v>2913947.1359999999</v>
      </c>
      <c r="J135" s="368">
        <f>SUMIF($G$6:$BN$6,J$133,$G$32:$BN$32)</f>
        <v>8520087.3062400036</v>
      </c>
      <c r="K135" s="369">
        <f>SUMIF($G$6:$BN$6,K$133,$G$32:$BN$32)</f>
        <v>16616250.28362241</v>
      </c>
      <c r="L135" s="387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60" t="s">
        <v>101</v>
      </c>
    </row>
    <row r="136" spans="1:67">
      <c r="A136" s="56">
        <v>2</v>
      </c>
      <c r="B136" s="85" t="s">
        <v>345</v>
      </c>
      <c r="C136" s="284"/>
      <c r="D136" s="284"/>
      <c r="E136" s="284"/>
      <c r="F136" s="44"/>
      <c r="G136" s="296">
        <f>SUMIF($G$6:$BN$6,G$133,$G$39:$BN$39)</f>
        <v>1179500</v>
      </c>
      <c r="H136" s="296">
        <f>SUMIF($G$6:$BN$6,H$133,$G$39:$BN$39)</f>
        <v>10527300</v>
      </c>
      <c r="I136" s="296">
        <f>SUMIF($G$6:$BN$6,I$133,$G$39:$BN$39)</f>
        <v>63724222.799999923</v>
      </c>
      <c r="J136" s="296">
        <f>SUMIF($G$6:$BN$6,J$133,$G$39:$BN$39)</f>
        <v>186372500.83199993</v>
      </c>
      <c r="K136" s="297">
        <f>SUMIF($G$6:$BN$6,K$133,$G$39:$BN$39)</f>
        <v>363485236.6656003</v>
      </c>
      <c r="L136" s="388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304"/>
      <c r="AQ136" s="304"/>
      <c r="AR136" s="304"/>
      <c r="AS136" s="304"/>
      <c r="AT136" s="304"/>
      <c r="AU136" s="304"/>
      <c r="AV136" s="304"/>
      <c r="AW136" s="304"/>
      <c r="AX136" s="304"/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60" t="s">
        <v>101</v>
      </c>
    </row>
    <row r="137" spans="1:67">
      <c r="A137" s="56">
        <v>3</v>
      </c>
      <c r="B137" s="85" t="s">
        <v>325</v>
      </c>
      <c r="C137" s="284"/>
      <c r="D137" s="284"/>
      <c r="E137" s="284"/>
      <c r="F137" s="44"/>
      <c r="G137" s="296">
        <f>SUMIF($G$6:$BN$6,G$133,$G$46:$BN$46)</f>
        <v>286450</v>
      </c>
      <c r="H137" s="296">
        <f>SUMIF($G$6:$BN$6,H$133,$G$46:$BN$46)</f>
        <v>2556630</v>
      </c>
      <c r="I137" s="296">
        <f>SUMIF($G$6:$BN$6,I$133,$G$46:$BN$46)</f>
        <v>15475882.680000003</v>
      </c>
      <c r="J137" s="296">
        <f>SUMIF($G$6:$BN$6,J$133,$G$46:$BN$46)</f>
        <v>45261893.059199989</v>
      </c>
      <c r="K137" s="297">
        <f>SUMIF($G$6:$BN$6,K$133,$G$46:$BN$46)</f>
        <v>88274986.047360033</v>
      </c>
      <c r="L137" s="388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  <c r="AT137" s="304"/>
      <c r="AU137" s="304"/>
      <c r="AV137" s="304"/>
      <c r="AW137" s="304"/>
      <c r="AX137" s="304"/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60" t="s">
        <v>101</v>
      </c>
    </row>
    <row r="138" spans="1:67">
      <c r="A138" s="56">
        <v>4</v>
      </c>
      <c r="B138" s="85" t="s">
        <v>328</v>
      </c>
      <c r="C138" s="284"/>
      <c r="D138" s="284"/>
      <c r="E138" s="284"/>
      <c r="F138" s="44"/>
      <c r="G138" s="296">
        <f>SUMIF($G$6:$BN$6,G$133,$G$53:$BN$53)</f>
        <v>287040</v>
      </c>
      <c r="H138" s="296">
        <f>SUMIF($G$6:$BN$6,H$133,$G$53:$BN$53)</f>
        <v>2567116.7999999993</v>
      </c>
      <c r="I138" s="296">
        <f>SUMIF($G$6:$BN$6,I$133,$G$53:$BN$53)</f>
        <v>15537567.744000003</v>
      </c>
      <c r="J138" s="296">
        <f>SUMIF($G$6:$BN$6,J$133,$G$53:$BN$53)</f>
        <v>45439525.04832001</v>
      </c>
      <c r="K138" s="297">
        <f>SUMIF($G$6:$BN$6,K$133,$G$53:$BN$53)</f>
        <v>88620727.106764853</v>
      </c>
      <c r="L138" s="388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304"/>
      <c r="AQ138" s="304"/>
      <c r="AR138" s="304"/>
      <c r="AS138" s="304"/>
      <c r="AT138" s="304"/>
      <c r="AU138" s="304"/>
      <c r="AV138" s="304"/>
      <c r="AW138" s="304"/>
      <c r="AX138" s="304"/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60" t="s">
        <v>101</v>
      </c>
    </row>
    <row r="139" spans="1:67">
      <c r="A139" s="56">
        <v>5</v>
      </c>
      <c r="B139" s="85" t="s">
        <v>329</v>
      </c>
      <c r="C139" s="284"/>
      <c r="D139" s="284"/>
      <c r="E139" s="284"/>
      <c r="F139" s="44"/>
      <c r="G139" s="296">
        <f>SUMIF($G$6:$BN$6,G$133,$G$60:$BN$60)</f>
        <v>43296</v>
      </c>
      <c r="H139" s="296">
        <f>SUMIF($G$6:$BN$6,H$133,$G$60:$BN$60)</f>
        <v>384860.1599999998</v>
      </c>
      <c r="I139" s="296">
        <f>SUMIF($G$6:$BN$6,I$133,$G$60:$BN$60)</f>
        <v>2330411.212799998</v>
      </c>
      <c r="J139" s="296">
        <f>SUMIF($G$6:$BN$6,J$133,$G$60:$BN$60)</f>
        <v>6815989.223423996</v>
      </c>
      <c r="K139" s="297">
        <f>SUMIF($G$6:$BN$6,K$133,$G$60:$BN$60)</f>
        <v>13292913.155604482</v>
      </c>
      <c r="L139" s="388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  <c r="AT139" s="304"/>
      <c r="AU139" s="304"/>
      <c r="AV139" s="304"/>
      <c r="AW139" s="304"/>
      <c r="AX139" s="304"/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4"/>
      <c r="BN139" s="304"/>
      <c r="BO139" s="60" t="s">
        <v>101</v>
      </c>
    </row>
    <row r="140" spans="1:67">
      <c r="A140" s="56">
        <v>6</v>
      </c>
      <c r="B140" s="85" t="s">
        <v>330</v>
      </c>
      <c r="C140" s="284"/>
      <c r="D140" s="284"/>
      <c r="E140" s="284"/>
      <c r="F140" s="44"/>
      <c r="G140" s="296">
        <f>SUMIF($G$6:$BN$6,G$133,$G$67:$BN$67)</f>
        <v>108000</v>
      </c>
      <c r="H140" s="296">
        <f>SUMIF($G$6:$BN$6,H$133,$G$67:$BN$67)</f>
        <v>962668.79999999923</v>
      </c>
      <c r="I140" s="296">
        <f>SUMIF($G$6:$BN$6,I$133,$G$67:$BN$67)</f>
        <v>5826028.0319999997</v>
      </c>
      <c r="J140" s="296">
        <f>SUMIF($G$6:$BN$6,J$133,$G$67:$BN$67)</f>
        <v>17039368.396799996</v>
      </c>
      <c r="K140" s="297">
        <f>SUMIF($G$6:$BN$6,K$133,$G$67:$BN$67)</f>
        <v>33233588.958412793</v>
      </c>
      <c r="L140" s="388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4"/>
      <c r="AR140" s="304"/>
      <c r="AS140" s="304"/>
      <c r="AT140" s="304"/>
      <c r="AU140" s="304"/>
      <c r="AV140" s="304"/>
      <c r="AW140" s="304"/>
      <c r="AX140" s="304"/>
      <c r="AY140" s="304"/>
      <c r="AZ140" s="304"/>
      <c r="BA140" s="304"/>
      <c r="BB140" s="304"/>
      <c r="BC140" s="304"/>
      <c r="BD140" s="304"/>
      <c r="BE140" s="304"/>
      <c r="BF140" s="304"/>
      <c r="BG140" s="304"/>
      <c r="BH140" s="304"/>
      <c r="BI140" s="304"/>
      <c r="BJ140" s="304"/>
      <c r="BK140" s="304"/>
      <c r="BL140" s="304"/>
      <c r="BM140" s="304"/>
      <c r="BN140" s="304"/>
      <c r="BO140" s="60" t="s">
        <v>101</v>
      </c>
    </row>
    <row r="141" spans="1:67">
      <c r="A141" s="56">
        <v>7</v>
      </c>
      <c r="B141" s="85" t="s">
        <v>331</v>
      </c>
      <c r="C141" s="284"/>
      <c r="D141" s="284"/>
      <c r="E141" s="284"/>
      <c r="F141" s="44"/>
      <c r="G141" s="296">
        <f>SUMIF($G$6:$BN$6,G$133,$G$74:$BN$74)</f>
        <v>157500</v>
      </c>
      <c r="H141" s="296">
        <f>SUMIF($G$6:$BN$6,H$133,$G$74:$BN$74)</f>
        <v>1403892</v>
      </c>
      <c r="I141" s="296">
        <f>SUMIF($G$6:$BN$6,I$133,$G$74:$BN$74)</f>
        <v>8496290.8800000045</v>
      </c>
      <c r="J141" s="296">
        <f>SUMIF($G$6:$BN$6,J$133,$G$74:$BN$74)</f>
        <v>24849078.911999997</v>
      </c>
      <c r="K141" s="297">
        <f>SUMIF($G$6:$BN$6,K$133,$G$74:$BN$74)</f>
        <v>48465650.564351991</v>
      </c>
      <c r="L141" s="388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4"/>
      <c r="AR141" s="304"/>
      <c r="AS141" s="304"/>
      <c r="AT141" s="304"/>
      <c r="AU141" s="304"/>
      <c r="AV141" s="304"/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60" t="s">
        <v>101</v>
      </c>
    </row>
    <row r="142" spans="1:67">
      <c r="A142" s="56">
        <v>8</v>
      </c>
      <c r="B142" s="85" t="s">
        <v>332</v>
      </c>
      <c r="C142" s="284"/>
      <c r="D142" s="284"/>
      <c r="E142" s="284"/>
      <c r="F142" s="44"/>
      <c r="G142" s="296">
        <f>SUMIF($G$6:$BN$6,G$133,$G$81:$BN$81)</f>
        <v>89920</v>
      </c>
      <c r="H142" s="296">
        <f>SUMIF($G$6:$BN$6,H$133,$G$81:$BN$81)</f>
        <v>801964.79999999981</v>
      </c>
      <c r="I142" s="296">
        <f>SUMIF($G$6:$BN$6,I$133,$G$81:$BN$81)</f>
        <v>4855209.9840000011</v>
      </c>
      <c r="J142" s="296">
        <f>SUMIF($G$6:$BN$6,J$133,$G$81:$BN$81)</f>
        <v>14199876.771839997</v>
      </c>
      <c r="K142" s="297">
        <f>SUMIF($G$6:$BN$6,K$133,$G$81:$BN$81)</f>
        <v>27694113.26976002</v>
      </c>
      <c r="L142" s="388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60" t="s">
        <v>101</v>
      </c>
    </row>
    <row r="143" spans="1:67">
      <c r="A143" s="56">
        <v>9</v>
      </c>
      <c r="B143" s="85" t="s">
        <v>347</v>
      </c>
      <c r="C143" s="284"/>
      <c r="D143" s="284"/>
      <c r="E143" s="284"/>
      <c r="F143" s="44"/>
      <c r="G143" s="296">
        <f>SUMIF($G$6:$BN$6,G$133,$G$88:$BN$88)</f>
        <v>118800</v>
      </c>
      <c r="H143" s="296">
        <f>SUMIF($G$6:$BN$6,H$133,$G$88:$BN$88)</f>
        <v>1058935.6800000006</v>
      </c>
      <c r="I143" s="296">
        <f>SUMIF($G$6:$BN$6,I$133,$G$88:$BN$88)</f>
        <v>6408630.8351999987</v>
      </c>
      <c r="J143" s="296">
        <f>SUMIF($G$6:$BN$6,J$133,$G$88:$BN$88)</f>
        <v>18743305.236479998</v>
      </c>
      <c r="K143" s="297">
        <f>SUMIF($G$6:$BN$6,K$133,$G$88:$BN$88)</f>
        <v>36556947.854254067</v>
      </c>
      <c r="L143" s="388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4"/>
      <c r="AR143" s="304"/>
      <c r="AS143" s="304"/>
      <c r="AT143" s="304"/>
      <c r="AU143" s="304"/>
      <c r="AV143" s="304"/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60" t="s">
        <v>101</v>
      </c>
    </row>
    <row r="144" spans="1:67">
      <c r="A144" s="56">
        <v>10</v>
      </c>
      <c r="B144" s="85" t="s">
        <v>333</v>
      </c>
      <c r="C144" s="284"/>
      <c r="D144" s="284"/>
      <c r="E144" s="284"/>
      <c r="F144" s="44"/>
      <c r="G144" s="296">
        <f>SUMIF($G$6:$BN$6,G$133,$G$95:$BN$95)</f>
        <v>50400</v>
      </c>
      <c r="H144" s="296">
        <f>SUMIF($G$6:$BN$6,H$133,$G$95:$BN$95)</f>
        <v>451332</v>
      </c>
      <c r="I144" s="296">
        <f>SUMIF($G$6:$BN$6,I$133,$G$95:$BN$95)</f>
        <v>2731825.4400000013</v>
      </c>
      <c r="J144" s="296">
        <f>SUMIF($G$6:$BN$6,J$133,$G$95:$BN$95)</f>
        <v>7987581.8496000012</v>
      </c>
      <c r="K144" s="297">
        <f>SUMIF($G$6:$BN$6,K$133,$G$95:$BN$95)</f>
        <v>15577734.640896004</v>
      </c>
      <c r="L144" s="388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304"/>
      <c r="AQ144" s="304"/>
      <c r="AR144" s="304"/>
      <c r="AS144" s="304"/>
      <c r="AT144" s="304"/>
      <c r="AU144" s="304"/>
      <c r="AV144" s="304"/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60" t="s">
        <v>101</v>
      </c>
    </row>
    <row r="145" spans="1:67">
      <c r="A145" s="56">
        <v>11</v>
      </c>
      <c r="B145" s="85" t="s">
        <v>326</v>
      </c>
      <c r="C145" s="284"/>
      <c r="D145" s="284"/>
      <c r="E145" s="284"/>
      <c r="F145" s="44"/>
      <c r="G145" s="296">
        <f>SUMIF($G$6:$BN$6,G$133,$G$102:$BN$102)</f>
        <v>50400</v>
      </c>
      <c r="H145" s="296">
        <f>SUMIF($G$6:$BN$6,H$133,$G$102:$BN$102)</f>
        <v>451332</v>
      </c>
      <c r="I145" s="296">
        <f>SUMIF($G$6:$BN$6,I$133,$G$102:$BN$102)</f>
        <v>2731825.4400000013</v>
      </c>
      <c r="J145" s="296">
        <f>SUMIF($G$6:$BN$6,J$133,$G$102:$BN$102)</f>
        <v>7987581.8496000012</v>
      </c>
      <c r="K145" s="297">
        <f>SUMIF($G$6:$BN$6,K$133,$G$102:$BN$102)</f>
        <v>15577734.640896004</v>
      </c>
      <c r="L145" s="388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  <c r="AQ145" s="304"/>
      <c r="AR145" s="304"/>
      <c r="AS145" s="304"/>
      <c r="AT145" s="304"/>
      <c r="AU145" s="304"/>
      <c r="AV145" s="304"/>
      <c r="AW145" s="304"/>
      <c r="AX145" s="304"/>
      <c r="AY145" s="304"/>
      <c r="AZ145" s="304"/>
      <c r="BA145" s="304"/>
      <c r="BB145" s="304"/>
      <c r="BC145" s="304"/>
      <c r="BD145" s="304"/>
      <c r="BE145" s="304"/>
      <c r="BF145" s="304"/>
      <c r="BG145" s="304"/>
      <c r="BH145" s="304"/>
      <c r="BI145" s="304"/>
      <c r="BJ145" s="304"/>
      <c r="BK145" s="304"/>
      <c r="BL145" s="304"/>
      <c r="BM145" s="304"/>
      <c r="BN145" s="304"/>
      <c r="BO145" s="60" t="s">
        <v>101</v>
      </c>
    </row>
    <row r="146" spans="1:67">
      <c r="A146" s="56">
        <v>12</v>
      </c>
      <c r="B146" s="85" t="s">
        <v>334</v>
      </c>
      <c r="C146" s="284"/>
      <c r="D146" s="284"/>
      <c r="E146" s="284"/>
      <c r="F146" s="44"/>
      <c r="G146" s="296">
        <f>SUMIF($G$6:$BN$6,G$133,$G$109:$BN$109)</f>
        <v>315792</v>
      </c>
      <c r="H146" s="296">
        <f>SUMIF($G$6:$BN$6,H$133,$G$109:$BN$109)</f>
        <v>2814756.48</v>
      </c>
      <c r="I146" s="296">
        <f>SUMIF($G$6:$BN$6,I$133,$G$109:$BN$109)</f>
        <v>17042391.705599993</v>
      </c>
      <c r="J146" s="296">
        <f>SUMIF($G$6:$BN$6,J$133,$G$109:$BN$109)</f>
        <v>49841240.951808006</v>
      </c>
      <c r="K146" s="297">
        <f>SUMIF($G$6:$BN$6,K$133,$G$109:$BN$109)</f>
        <v>97206043.711242303</v>
      </c>
      <c r="L146" s="388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4"/>
      <c r="AI146" s="304"/>
      <c r="AJ146" s="304"/>
      <c r="AK146" s="304"/>
      <c r="AL146" s="304"/>
      <c r="AM146" s="304"/>
      <c r="AN146" s="304"/>
      <c r="AO146" s="304"/>
      <c r="AP146" s="304"/>
      <c r="AQ146" s="304"/>
      <c r="AR146" s="304"/>
      <c r="AS146" s="304"/>
      <c r="AT146" s="304"/>
      <c r="AU146" s="304"/>
      <c r="AV146" s="304"/>
      <c r="AW146" s="304"/>
      <c r="AX146" s="304"/>
      <c r="AY146" s="304"/>
      <c r="AZ146" s="304"/>
      <c r="BA146" s="304"/>
      <c r="BB146" s="304"/>
      <c r="BC146" s="304"/>
      <c r="BD146" s="304"/>
      <c r="BE146" s="304"/>
      <c r="BF146" s="304"/>
      <c r="BG146" s="304"/>
      <c r="BH146" s="304"/>
      <c r="BI146" s="304"/>
      <c r="BJ146" s="304"/>
      <c r="BK146" s="304"/>
      <c r="BL146" s="304"/>
      <c r="BM146" s="304"/>
      <c r="BN146" s="304"/>
      <c r="BO146" s="60" t="s">
        <v>101</v>
      </c>
    </row>
    <row r="147" spans="1:67">
      <c r="A147" s="56">
        <v>13</v>
      </c>
      <c r="B147" s="85" t="s">
        <v>350</v>
      </c>
      <c r="C147" s="284"/>
      <c r="D147" s="284"/>
      <c r="E147" s="284"/>
      <c r="F147" s="44"/>
      <c r="G147" s="296">
        <f>SUMIF($G$6:$BN$6,G$133,$G$116:$BN$116)</f>
        <v>1213200</v>
      </c>
      <c r="H147" s="296">
        <f>SUMIF($G$6:$BN$6,H$133,$G$116:$BN$116)</f>
        <v>10828080</v>
      </c>
      <c r="I147" s="296">
        <f>SUMIF($G$6:$BN$6,I$133,$G$116:$BN$116)</f>
        <v>65544914.879999876</v>
      </c>
      <c r="J147" s="296">
        <f>SUMIF($G$6:$BN$6,J$133,$G$116:$BN$116)</f>
        <v>191697429.42720044</v>
      </c>
      <c r="K147" s="297">
        <f>SUMIF($G$6:$BN$6,K$133,$G$116:$BN$116)</f>
        <v>373870529.14175946</v>
      </c>
      <c r="L147" s="388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  <c r="AI147" s="304"/>
      <c r="AJ147" s="304"/>
      <c r="AK147" s="304"/>
      <c r="AL147" s="304"/>
      <c r="AM147" s="304"/>
      <c r="AN147" s="304"/>
      <c r="AO147" s="304"/>
      <c r="AP147" s="304"/>
      <c r="AQ147" s="304"/>
      <c r="AR147" s="304"/>
      <c r="AS147" s="304"/>
      <c r="AT147" s="304"/>
      <c r="AU147" s="304"/>
      <c r="AV147" s="304"/>
      <c r="AW147" s="304"/>
      <c r="AX147" s="304"/>
      <c r="AY147" s="304"/>
      <c r="AZ147" s="304"/>
      <c r="BA147" s="304"/>
      <c r="BB147" s="304"/>
      <c r="BC147" s="304"/>
      <c r="BD147" s="304"/>
      <c r="BE147" s="304"/>
      <c r="BF147" s="304"/>
      <c r="BG147" s="304"/>
      <c r="BH147" s="304"/>
      <c r="BI147" s="304"/>
      <c r="BJ147" s="304"/>
      <c r="BK147" s="304"/>
      <c r="BL147" s="304"/>
      <c r="BM147" s="304"/>
      <c r="BN147" s="304"/>
      <c r="BO147" s="60" t="s">
        <v>101</v>
      </c>
    </row>
    <row r="148" spans="1:67">
      <c r="A148" s="56">
        <v>14</v>
      </c>
      <c r="B148" s="85" t="s">
        <v>344</v>
      </c>
      <c r="C148" s="284"/>
      <c r="D148" s="284"/>
      <c r="E148" s="284"/>
      <c r="F148" s="44"/>
      <c r="G148" s="296">
        <f>SUMIF($G$6:$BN$6,G$133,$G$123:$BN$123)</f>
        <v>431360</v>
      </c>
      <c r="H148" s="296">
        <f t="shared" ref="H148:K148" si="829">SUMIF($G$6:$BN$6,H$133,$G$123:$BN$123)</f>
        <v>3849983.9999999981</v>
      </c>
      <c r="I148" s="296">
        <f t="shared" si="829"/>
        <v>23304858.624000005</v>
      </c>
      <c r="J148" s="296">
        <f t="shared" si="829"/>
        <v>68159086.018559992</v>
      </c>
      <c r="K148" s="297">
        <f t="shared" si="829"/>
        <v>132931743.69484806</v>
      </c>
      <c r="L148" s="388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4"/>
      <c r="AR148" s="304"/>
      <c r="AS148" s="304"/>
      <c r="AT148" s="304"/>
      <c r="AU148" s="304"/>
      <c r="AV148" s="304"/>
      <c r="AW148" s="304"/>
      <c r="AX148" s="304"/>
      <c r="AY148" s="304"/>
      <c r="AZ148" s="304"/>
      <c r="BA148" s="304"/>
      <c r="BB148" s="304"/>
      <c r="BC148" s="304"/>
      <c r="BD148" s="304"/>
      <c r="BE148" s="304"/>
      <c r="BF148" s="304"/>
      <c r="BG148" s="304"/>
      <c r="BH148" s="304"/>
      <c r="BI148" s="304"/>
      <c r="BJ148" s="304"/>
      <c r="BK148" s="304"/>
      <c r="BL148" s="304"/>
      <c r="BM148" s="304"/>
      <c r="BN148" s="304"/>
      <c r="BO148" s="60" t="s">
        <v>101</v>
      </c>
    </row>
    <row r="149" spans="1:67">
      <c r="B149" s="102" t="s">
        <v>104</v>
      </c>
      <c r="C149" s="395"/>
      <c r="D149" s="395"/>
      <c r="E149" s="395"/>
      <c r="F149" s="103"/>
      <c r="G149" s="298">
        <f>SUM(G135:G148)</f>
        <v>4385418</v>
      </c>
      <c r="H149" s="298">
        <f t="shared" ref="H149:K149" si="830">SUM(H135:H148)</f>
        <v>39140273.519999996</v>
      </c>
      <c r="I149" s="298">
        <f t="shared" si="830"/>
        <v>236924007.39359981</v>
      </c>
      <c r="J149" s="298">
        <f t="shared" si="830"/>
        <v>692914544.88307238</v>
      </c>
      <c r="K149" s="299">
        <f t="shared" si="830"/>
        <v>1351404199.7353728</v>
      </c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304"/>
      <c r="AQ149" s="304"/>
      <c r="AR149" s="304"/>
      <c r="AS149" s="304"/>
      <c r="AT149" s="304"/>
      <c r="AU149" s="304"/>
      <c r="AV149" s="304"/>
      <c r="AW149" s="304"/>
      <c r="AX149" s="304"/>
      <c r="AY149" s="304"/>
      <c r="AZ149" s="304"/>
      <c r="BA149" s="304"/>
      <c r="BB149" s="304"/>
      <c r="BC149" s="304"/>
      <c r="BD149" s="304"/>
      <c r="BE149" s="304"/>
      <c r="BF149" s="304"/>
      <c r="BG149" s="304"/>
      <c r="BH149" s="304"/>
      <c r="BI149" s="304"/>
      <c r="BJ149" s="304"/>
      <c r="BK149" s="304"/>
      <c r="BL149" s="304"/>
      <c r="BM149" s="304"/>
      <c r="BN149" s="304"/>
      <c r="BO149" s="60" t="s">
        <v>101</v>
      </c>
    </row>
    <row r="150" spans="1:67">
      <c r="B150" s="357" t="s">
        <v>310</v>
      </c>
      <c r="C150" s="395"/>
      <c r="D150" s="395"/>
      <c r="E150" s="395"/>
      <c r="F150" s="103"/>
      <c r="G150" s="298">
        <f>SUMIF($G$6:$BN$6,G$133,$G$129:$BN$129)</f>
        <v>0</v>
      </c>
      <c r="H150" s="298">
        <f>SUMIF($G$6:$BN$6,H$133,$G$129:$BN$129)</f>
        <v>0</v>
      </c>
      <c r="I150" s="298">
        <f>SUMIF($G$6:$BN$6,I$133,$G$129:$BN$129)</f>
        <v>0</v>
      </c>
      <c r="J150" s="298">
        <f>SUMIF($G$6:$BN$6,J$133,$G$129:$BN$129)</f>
        <v>0</v>
      </c>
      <c r="K150" s="299">
        <f>SUMIF($G$6:$BN$6,K$133,$G$129:$BN$129)</f>
        <v>0</v>
      </c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  <c r="AQ150" s="304"/>
      <c r="AR150" s="304"/>
      <c r="AS150" s="304"/>
      <c r="AT150" s="304"/>
      <c r="AU150" s="304"/>
      <c r="AV150" s="304"/>
      <c r="AW150" s="304"/>
      <c r="AX150" s="304"/>
      <c r="AY150" s="304"/>
      <c r="AZ150" s="304"/>
      <c r="BA150" s="304"/>
      <c r="BB150" s="304"/>
      <c r="BC150" s="304"/>
      <c r="BD150" s="304"/>
      <c r="BE150" s="304"/>
      <c r="BF150" s="304"/>
      <c r="BG150" s="304"/>
      <c r="BH150" s="304"/>
      <c r="BI150" s="304"/>
      <c r="BJ150" s="304"/>
      <c r="BK150" s="304"/>
      <c r="BL150" s="304"/>
      <c r="BM150" s="304"/>
      <c r="BN150" s="304"/>
      <c r="BO150" s="60" t="s">
        <v>101</v>
      </c>
    </row>
    <row r="151" spans="1:67">
      <c r="B151" s="102" t="s">
        <v>311</v>
      </c>
      <c r="C151" s="395"/>
      <c r="D151" s="395"/>
      <c r="E151" s="395"/>
      <c r="F151" s="389"/>
      <c r="G151" s="298">
        <f>G149-G150</f>
        <v>4385418</v>
      </c>
      <c r="H151" s="298">
        <f t="shared" ref="H151" si="831">H149-H150</f>
        <v>39140273.519999996</v>
      </c>
      <c r="I151" s="298">
        <f>I149-I150</f>
        <v>236924007.39359981</v>
      </c>
      <c r="J151" s="298">
        <f>J149-J150</f>
        <v>692914544.88307238</v>
      </c>
      <c r="K151" s="299">
        <f>K149-K150</f>
        <v>1351404199.7353728</v>
      </c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04"/>
      <c r="AU151" s="304"/>
      <c r="AV151" s="304"/>
      <c r="AW151" s="304"/>
      <c r="AX151" s="304"/>
      <c r="AY151" s="304"/>
      <c r="AZ151" s="304"/>
      <c r="BA151" s="304"/>
      <c r="BB151" s="304"/>
      <c r="BC151" s="304"/>
      <c r="BD151" s="304"/>
      <c r="BE151" s="304"/>
      <c r="BF151" s="304"/>
      <c r="BG151" s="304"/>
      <c r="BH151" s="304"/>
      <c r="BI151" s="304"/>
      <c r="BJ151" s="304"/>
      <c r="BK151" s="304"/>
      <c r="BL151" s="304"/>
      <c r="BM151" s="304"/>
      <c r="BN151" s="304"/>
      <c r="BO151" s="60" t="s">
        <v>101</v>
      </c>
    </row>
    <row r="152" spans="1:67">
      <c r="C152" s="374"/>
      <c r="D152" s="374"/>
      <c r="E152" s="37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04"/>
      <c r="AU152" s="304"/>
      <c r="AV152" s="304"/>
      <c r="AW152" s="304"/>
      <c r="AX152" s="304"/>
      <c r="AY152" s="304"/>
      <c r="AZ152" s="304"/>
      <c r="BA152" s="304"/>
      <c r="BB152" s="304"/>
      <c r="BC152" s="304"/>
      <c r="BD152" s="304"/>
      <c r="BE152" s="304"/>
      <c r="BF152" s="304"/>
      <c r="BG152" s="304"/>
      <c r="BH152" s="304"/>
      <c r="BI152" s="304"/>
      <c r="BJ152" s="304"/>
      <c r="BK152" s="304"/>
      <c r="BL152" s="304"/>
      <c r="BM152" s="304"/>
      <c r="BN152" s="304"/>
      <c r="BO152" s="60" t="s">
        <v>101</v>
      </c>
    </row>
    <row r="153" spans="1:67">
      <c r="B153" s="100" t="s">
        <v>348</v>
      </c>
      <c r="C153" s="396">
        <v>0.18</v>
      </c>
      <c r="D153" s="397"/>
      <c r="E153" s="397"/>
      <c r="F153" s="101"/>
      <c r="G153" s="300">
        <f>G149*$C$153</f>
        <v>789375.24</v>
      </c>
      <c r="H153" s="300">
        <f>H149*$C$153</f>
        <v>7045249.233599999</v>
      </c>
      <c r="I153" s="300">
        <f t="shared" ref="I153:K153" si="832">I149*$C$153</f>
        <v>42646321.330847964</v>
      </c>
      <c r="J153" s="300">
        <f t="shared" si="832"/>
        <v>124724618.07895303</v>
      </c>
      <c r="K153" s="301">
        <f t="shared" si="832"/>
        <v>243252755.9523671</v>
      </c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/>
      <c r="AP153" s="304"/>
      <c r="AQ153" s="304"/>
      <c r="AR153" s="304"/>
      <c r="AS153" s="304"/>
      <c r="AT153" s="304"/>
      <c r="AU153" s="304"/>
      <c r="AV153" s="304"/>
      <c r="AW153" s="304"/>
      <c r="AX153" s="304"/>
      <c r="AY153" s="304"/>
      <c r="AZ153" s="304"/>
      <c r="BA153" s="304"/>
      <c r="BB153" s="304"/>
      <c r="BC153" s="304"/>
      <c r="BD153" s="304"/>
      <c r="BE153" s="304"/>
      <c r="BF153" s="304"/>
      <c r="BG153" s="304"/>
      <c r="BH153" s="304"/>
      <c r="BI153" s="304"/>
      <c r="BJ153" s="304"/>
      <c r="BK153" s="304"/>
      <c r="BL153" s="304"/>
      <c r="BM153" s="304"/>
      <c r="BN153" s="304"/>
      <c r="BO153" s="60" t="s">
        <v>101</v>
      </c>
    </row>
    <row r="154" spans="1:67">
      <c r="B154" s="352"/>
      <c r="G154" s="380"/>
      <c r="K154" s="380"/>
    </row>
    <row r="155" spans="1:67">
      <c r="H155" s="306"/>
      <c r="I155" s="306"/>
      <c r="J155" s="306"/>
      <c r="K155" s="379"/>
    </row>
    <row r="156" spans="1:67">
      <c r="H156" s="306"/>
      <c r="I156" s="306"/>
      <c r="J156" s="306"/>
      <c r="K156" s="306"/>
    </row>
    <row r="157" spans="1:67">
      <c r="H157" s="306"/>
      <c r="I157" s="306"/>
      <c r="J157" s="306"/>
      <c r="K157" s="306"/>
    </row>
    <row r="159" spans="1:67">
      <c r="H159" s="306"/>
      <c r="I159" s="306"/>
      <c r="J159" s="306"/>
      <c r="K159" s="306"/>
    </row>
    <row r="160" spans="1:67">
      <c r="H160" s="306"/>
      <c r="I160" s="306"/>
      <c r="J160" s="306"/>
      <c r="K160" s="306"/>
    </row>
    <row r="161" spans="8:11">
      <c r="H161" s="306"/>
      <c r="I161" s="306"/>
      <c r="J161" s="306"/>
      <c r="K161" s="306"/>
    </row>
    <row r="162" spans="8:11">
      <c r="H162" s="306"/>
      <c r="I162" s="306"/>
      <c r="J162" s="306"/>
      <c r="K162" s="306"/>
    </row>
    <row r="163" spans="8:11">
      <c r="H163" s="306"/>
      <c r="I163" s="306"/>
      <c r="J163" s="306"/>
      <c r="K163" s="306"/>
    </row>
    <row r="164" spans="8:11">
      <c r="H164" s="306"/>
      <c r="I164" s="306"/>
      <c r="J164" s="306"/>
      <c r="K164" s="306"/>
    </row>
    <row r="165" spans="8:11">
      <c r="H165" s="306"/>
      <c r="I165" s="306"/>
      <c r="J165" s="306"/>
      <c r="K165" s="306"/>
    </row>
    <row r="166" spans="8:11">
      <c r="H166" s="306"/>
      <c r="I166" s="306"/>
      <c r="J166" s="306"/>
      <c r="K166" s="306"/>
    </row>
    <row r="167" spans="8:11">
      <c r="H167" s="306"/>
      <c r="I167" s="306"/>
      <c r="J167" s="306"/>
      <c r="K167" s="306"/>
    </row>
    <row r="168" spans="8:11">
      <c r="H168" s="30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4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4.28515625" defaultRowHeight="15"/>
  <cols>
    <col min="1" max="1" width="3.7109375" style="9" customWidth="1"/>
    <col min="2" max="2" width="30.7109375" style="9" customWidth="1"/>
    <col min="3" max="3" width="14.28515625" style="9"/>
    <col min="4" max="5" width="14.28515625" style="198"/>
    <col min="6" max="7" width="16.7109375" style="9" customWidth="1"/>
    <col min="8" max="11" width="16.7109375" style="9" customWidth="1" collapsed="1"/>
    <col min="12" max="16384" width="14.28515625" style="9"/>
  </cols>
  <sheetData>
    <row r="1" spans="2:11">
      <c r="B1" s="2" t="s">
        <v>4</v>
      </c>
      <c r="C1" s="2"/>
      <c r="D1" s="191"/>
      <c r="E1" s="191"/>
      <c r="F1" s="2"/>
    </row>
    <row r="2" spans="2:11">
      <c r="B2" s="3" t="s">
        <v>1</v>
      </c>
      <c r="C2" s="3"/>
      <c r="D2" s="213"/>
      <c r="E2" s="213"/>
      <c r="F2" s="3"/>
    </row>
    <row r="3" spans="2:11">
      <c r="B3" s="3" t="s">
        <v>2</v>
      </c>
      <c r="C3" s="3"/>
      <c r="D3" s="213"/>
      <c r="E3" s="213"/>
      <c r="F3" s="3"/>
    </row>
    <row r="4" spans="2:11">
      <c r="B4" s="4"/>
      <c r="C4" s="4"/>
      <c r="D4" s="193"/>
      <c r="E4" s="193"/>
      <c r="F4" s="4"/>
      <c r="G4" s="21"/>
      <c r="H4" s="21"/>
      <c r="I4" s="21"/>
      <c r="J4" s="21"/>
      <c r="K4" s="21"/>
    </row>
    <row r="5" spans="2:11" s="22" customFormat="1">
      <c r="B5" s="30" t="s">
        <v>3</v>
      </c>
      <c r="C5" s="169"/>
      <c r="D5" s="166"/>
      <c r="E5" s="166"/>
      <c r="F5" s="171"/>
      <c r="G5" s="199" t="s">
        <v>75</v>
      </c>
      <c r="H5" s="199" t="s">
        <v>76</v>
      </c>
      <c r="I5" s="199" t="s">
        <v>77</v>
      </c>
      <c r="J5" s="199" t="s">
        <v>78</v>
      </c>
      <c r="K5" s="199" t="s">
        <v>79</v>
      </c>
    </row>
    <row r="6" spans="2:11">
      <c r="B6" s="23" t="s">
        <v>8</v>
      </c>
      <c r="C6" s="201"/>
      <c r="D6" s="214"/>
      <c r="E6" s="214"/>
      <c r="F6" s="207"/>
      <c r="G6" s="260"/>
      <c r="H6" s="260"/>
      <c r="I6" s="260"/>
      <c r="J6" s="260"/>
      <c r="K6" s="260"/>
    </row>
    <row r="7" spans="2:11">
      <c r="B7" s="26" t="s">
        <v>27</v>
      </c>
      <c r="C7" s="202"/>
      <c r="D7" s="215"/>
      <c r="E7" s="215"/>
      <c r="F7" s="208"/>
      <c r="G7" s="260">
        <f>Sch!G10</f>
        <v>35000000</v>
      </c>
      <c r="H7" s="260">
        <f>Sch!H10</f>
        <v>35000000</v>
      </c>
      <c r="I7" s="260">
        <f>Sch!I10</f>
        <v>35000000</v>
      </c>
      <c r="J7" s="260">
        <f>Sch!J10</f>
        <v>35000000</v>
      </c>
      <c r="K7" s="260">
        <f>Sch!K10</f>
        <v>35000000</v>
      </c>
    </row>
    <row r="8" spans="2:11">
      <c r="B8" s="24" t="s">
        <v>64</v>
      </c>
      <c r="C8" s="203"/>
      <c r="D8" s="216"/>
      <c r="E8" s="216"/>
      <c r="F8" s="209"/>
      <c r="G8" s="260">
        <f ca="1">Sch!G15</f>
        <v>-28996843.495999992</v>
      </c>
      <c r="H8" s="260">
        <f ca="1">Sch!H15</f>
        <v>-22166789.407807913</v>
      </c>
      <c r="I8" s="260">
        <f ca="1">Sch!I15</f>
        <v>111068470.16183728</v>
      </c>
      <c r="J8" s="260">
        <f ca="1">Sch!J15</f>
        <v>521034955.18572617</v>
      </c>
      <c r="K8" s="260">
        <f ca="1">Sch!K15</f>
        <v>1348547067.5044584</v>
      </c>
    </row>
    <row r="9" spans="2:11" ht="15.75" thickBot="1">
      <c r="B9" s="27" t="s">
        <v>26</v>
      </c>
      <c r="C9" s="204"/>
      <c r="D9" s="217"/>
      <c r="E9" s="217"/>
      <c r="F9" s="210"/>
      <c r="G9" s="261">
        <f t="shared" ref="G9" ca="1" si="0">SUM(G7:G8)</f>
        <v>6003156.5040000081</v>
      </c>
      <c r="H9" s="261">
        <f t="shared" ref="H9:K9" ca="1" si="1">SUM(H7:H8)</f>
        <v>12833210.592192087</v>
      </c>
      <c r="I9" s="261">
        <f t="shared" ca="1" si="1"/>
        <v>146068470.16183728</v>
      </c>
      <c r="J9" s="261">
        <f ca="1">SUM(J7:J8)</f>
        <v>556034955.18572617</v>
      </c>
      <c r="K9" s="261">
        <f t="shared" ca="1" si="1"/>
        <v>1383547067.5044584</v>
      </c>
    </row>
    <row r="10" spans="2:11">
      <c r="B10" s="27"/>
      <c r="C10" s="204"/>
      <c r="D10" s="217"/>
      <c r="E10" s="217"/>
      <c r="F10" s="210"/>
      <c r="G10" s="262"/>
      <c r="H10" s="262"/>
      <c r="I10" s="262"/>
      <c r="J10" s="262"/>
      <c r="K10" s="262"/>
    </row>
    <row r="11" spans="2:11">
      <c r="B11" s="23" t="s">
        <v>194</v>
      </c>
      <c r="C11" s="201"/>
      <c r="D11" s="214"/>
      <c r="E11" s="214"/>
      <c r="F11" s="211"/>
      <c r="G11" s="260"/>
      <c r="H11" s="260"/>
      <c r="I11" s="260"/>
      <c r="J11" s="260"/>
      <c r="K11" s="260"/>
    </row>
    <row r="12" spans="2:11">
      <c r="B12" s="24" t="s">
        <v>173</v>
      </c>
      <c r="C12" s="203"/>
      <c r="D12" s="216"/>
      <c r="E12" s="216"/>
      <c r="F12" s="209"/>
      <c r="G12" s="260">
        <f>Sch!G18</f>
        <v>0</v>
      </c>
      <c r="H12" s="260">
        <f>Sch!H18</f>
        <v>0</v>
      </c>
      <c r="I12" s="260">
        <f>Sch!I18</f>
        <v>0</v>
      </c>
      <c r="J12" s="260">
        <f>Sch!J18</f>
        <v>0</v>
      </c>
      <c r="K12" s="260">
        <f>Sch!K18</f>
        <v>0</v>
      </c>
    </row>
    <row r="13" spans="2:11" ht="17.25">
      <c r="B13" s="24" t="s">
        <v>174</v>
      </c>
      <c r="C13" s="203"/>
      <c r="D13" s="216"/>
      <c r="E13" s="216"/>
      <c r="F13" s="209"/>
      <c r="G13" s="263">
        <f>Sch!G19+Sch!G20</f>
        <v>0</v>
      </c>
      <c r="H13" s="263">
        <f>Sch!H19+Sch!H20</f>
        <v>0</v>
      </c>
      <c r="I13" s="263">
        <f>Sch!I19+Sch!I20</f>
        <v>0</v>
      </c>
      <c r="J13" s="263">
        <f>Sch!J19+Sch!J20</f>
        <v>0</v>
      </c>
      <c r="K13" s="263">
        <f>Sch!K19+Sch!K20</f>
        <v>0</v>
      </c>
    </row>
    <row r="14" spans="2:11">
      <c r="B14" s="23" t="s">
        <v>42</v>
      </c>
      <c r="C14" s="201"/>
      <c r="D14" s="214"/>
      <c r="E14" s="214"/>
      <c r="F14" s="211"/>
      <c r="G14" s="262">
        <f t="shared" ref="G14:K14" si="2">SUM(G12:G13)</f>
        <v>0</v>
      </c>
      <c r="H14" s="262">
        <f t="shared" si="2"/>
        <v>0</v>
      </c>
      <c r="I14" s="262">
        <f t="shared" si="2"/>
        <v>0</v>
      </c>
      <c r="J14" s="262">
        <f t="shared" si="2"/>
        <v>0</v>
      </c>
      <c r="K14" s="262">
        <f t="shared" si="2"/>
        <v>0</v>
      </c>
    </row>
    <row r="15" spans="2:11">
      <c r="B15" s="25"/>
      <c r="C15" s="205"/>
      <c r="D15" s="218"/>
      <c r="E15" s="218"/>
      <c r="F15" s="211"/>
      <c r="G15" s="262"/>
      <c r="H15" s="262"/>
      <c r="I15" s="262"/>
      <c r="J15" s="262"/>
      <c r="K15" s="262"/>
    </row>
    <row r="16" spans="2:11">
      <c r="B16" s="23" t="s">
        <v>211</v>
      </c>
      <c r="C16" s="201"/>
      <c r="D16" s="214"/>
      <c r="E16" s="214"/>
      <c r="F16" s="211"/>
      <c r="G16" s="262"/>
      <c r="H16" s="262"/>
      <c r="I16" s="262"/>
      <c r="J16" s="262"/>
      <c r="K16" s="262"/>
    </row>
    <row r="17" spans="2:11">
      <c r="B17" s="24" t="s">
        <v>177</v>
      </c>
      <c r="C17" s="203"/>
      <c r="D17" s="216"/>
      <c r="E17" s="216"/>
      <c r="F17" s="209"/>
      <c r="G17" s="260">
        <f ca="1">Sch!G24</f>
        <v>637150.68493150687</v>
      </c>
      <c r="H17" s="260">
        <f ca="1">Sch!H24</f>
        <v>753313.31506849278</v>
      </c>
      <c r="I17" s="260">
        <f ca="1">Sch!I24</f>
        <v>1085308.0372602756</v>
      </c>
      <c r="J17" s="260">
        <f ca="1">Sch!J24</f>
        <v>1248170.9673205484</v>
      </c>
      <c r="K17" s="260">
        <f ca="1">Sch!K24</f>
        <v>1430145.9947519694</v>
      </c>
    </row>
    <row r="18" spans="2:11">
      <c r="B18" s="24" t="s">
        <v>195</v>
      </c>
      <c r="C18" s="203"/>
      <c r="D18" s="216"/>
      <c r="E18" s="216"/>
      <c r="F18" s="209"/>
      <c r="G18" s="260">
        <f ca="1">Sch!G27</f>
        <v>1207232.8767123288</v>
      </c>
      <c r="H18" s="260">
        <f ca="1">Sch!H27</f>
        <v>1521113.4246575343</v>
      </c>
      <c r="I18" s="260">
        <f ca="1">Sch!I27</f>
        <v>1877488.5698630135</v>
      </c>
      <c r="J18" s="260">
        <f ca="1">Sch!J27</f>
        <v>2281148.6123835621</v>
      </c>
      <c r="K18" s="260">
        <f ca="1">Sch!K27</f>
        <v>2737378.334860275</v>
      </c>
    </row>
    <row r="19" spans="2:11">
      <c r="B19" s="24" t="s">
        <v>179</v>
      </c>
      <c r="C19" s="203"/>
      <c r="D19" s="216"/>
      <c r="E19" s="216"/>
      <c r="F19" s="209"/>
      <c r="G19" s="260">
        <f ca="1">Sch!G30</f>
        <v>0</v>
      </c>
      <c r="H19" s="260">
        <f ca="1">Sch!H30</f>
        <v>335864.82642576069</v>
      </c>
      <c r="I19" s="260">
        <f ca="1">Sch!I30</f>
        <v>3012793.3176953159</v>
      </c>
      <c r="J19" s="260">
        <f ca="1">Sch!J30</f>
        <v>8759498.6607067417</v>
      </c>
      <c r="K19" s="260">
        <f ca="1">Sch!K30</f>
        <v>17234740.791517302</v>
      </c>
    </row>
    <row r="20" spans="2:11">
      <c r="B20" s="24" t="s">
        <v>180</v>
      </c>
      <c r="C20" s="203"/>
      <c r="D20" s="216"/>
      <c r="E20" s="216"/>
      <c r="F20" s="209"/>
      <c r="G20" s="260">
        <f>Sch!G32</f>
        <v>0</v>
      </c>
      <c r="H20" s="260">
        <f>Sch!H32</f>
        <v>0</v>
      </c>
      <c r="I20" s="260">
        <f>Sch!I32</f>
        <v>0</v>
      </c>
      <c r="J20" s="260">
        <f>Sch!J32</f>
        <v>0</v>
      </c>
      <c r="K20" s="260">
        <f>Sch!K32</f>
        <v>0</v>
      </c>
    </row>
    <row r="21" spans="2:11">
      <c r="B21" s="24" t="s">
        <v>181</v>
      </c>
      <c r="C21" s="203"/>
      <c r="D21" s="216"/>
      <c r="E21" s="216"/>
      <c r="F21" s="209"/>
      <c r="G21" s="260">
        <f ca="1">Sch!G34</f>
        <v>0</v>
      </c>
      <c r="H21" s="260">
        <f ca="1">Sch!H34</f>
        <v>0</v>
      </c>
      <c r="I21" s="260">
        <f ca="1">Sch!I34</f>
        <v>37578618.887206517</v>
      </c>
      <c r="J21" s="260">
        <f ca="1">Sch!J34</f>
        <v>137871770.07875523</v>
      </c>
      <c r="K21" s="260">
        <f ca="1">Sch!K34</f>
        <v>278302349.32457054</v>
      </c>
    </row>
    <row r="22" spans="2:11">
      <c r="B22" s="23" t="s">
        <v>9</v>
      </c>
      <c r="C22" s="201"/>
      <c r="D22" s="214"/>
      <c r="E22" s="214"/>
      <c r="F22" s="211"/>
      <c r="G22" s="262">
        <f ca="1">SUM(G17:G21)</f>
        <v>1844383.5616438356</v>
      </c>
      <c r="H22" s="262">
        <f ca="1">SUM(H17:H21)</f>
        <v>2610291.5661517875</v>
      </c>
      <c r="I22" s="262">
        <f ca="1">SUM(I17:I21)</f>
        <v>43554208.812025122</v>
      </c>
      <c r="J22" s="262">
        <f ca="1">SUM(J17:J21)</f>
        <v>150160588.31916609</v>
      </c>
      <c r="K22" s="262">
        <f ca="1">SUM(K17:K21)</f>
        <v>299704614.44570011</v>
      </c>
    </row>
    <row r="23" spans="2:11">
      <c r="B23" s="25"/>
      <c r="C23" s="205"/>
      <c r="D23" s="218"/>
      <c r="E23" s="218"/>
      <c r="F23" s="211"/>
      <c r="G23" s="260"/>
      <c r="H23" s="260"/>
      <c r="I23" s="260"/>
      <c r="J23" s="260"/>
      <c r="K23" s="260"/>
    </row>
    <row r="24" spans="2:11" ht="15.75" thickBot="1">
      <c r="B24" s="23" t="s">
        <v>28</v>
      </c>
      <c r="C24" s="201"/>
      <c r="D24" s="214"/>
      <c r="E24" s="214"/>
      <c r="F24" s="207"/>
      <c r="G24" s="261">
        <f ca="1">G22+G14</f>
        <v>1844383.5616438356</v>
      </c>
      <c r="H24" s="261">
        <f ca="1">H22+H14</f>
        <v>2610291.5661517875</v>
      </c>
      <c r="I24" s="261">
        <f ca="1">I22+I14</f>
        <v>43554208.812025122</v>
      </c>
      <c r="J24" s="261">
        <f ca="1">J22+J14</f>
        <v>150160588.31916609</v>
      </c>
      <c r="K24" s="261">
        <f ca="1">K22+K14</f>
        <v>299704614.44570011</v>
      </c>
    </row>
    <row r="25" spans="2:11" ht="15.75" thickBot="1">
      <c r="B25" s="23" t="s">
        <v>25</v>
      </c>
      <c r="C25" s="201"/>
      <c r="D25" s="214"/>
      <c r="E25" s="214"/>
      <c r="F25" s="207"/>
      <c r="G25" s="264">
        <f ca="1">G9+G24</f>
        <v>7847540.0656438433</v>
      </c>
      <c r="H25" s="264">
        <f ca="1">H9+H24</f>
        <v>15443502.158343874</v>
      </c>
      <c r="I25" s="264">
        <f ca="1">I9+I24</f>
        <v>189622678.97386241</v>
      </c>
      <c r="J25" s="264">
        <f ca="1">J9+J24</f>
        <v>706195543.50489223</v>
      </c>
      <c r="K25" s="264">
        <f ca="1">K9+K24</f>
        <v>1683251681.9501586</v>
      </c>
    </row>
    <row r="26" spans="2:11">
      <c r="B26" s="25"/>
      <c r="C26" s="205"/>
      <c r="D26" s="218"/>
      <c r="E26" s="218"/>
      <c r="F26" s="211"/>
      <c r="G26" s="262"/>
      <c r="H26" s="262"/>
      <c r="I26" s="262"/>
      <c r="J26" s="262"/>
      <c r="K26" s="262"/>
    </row>
    <row r="27" spans="2:11">
      <c r="B27" s="23" t="s">
        <v>212</v>
      </c>
      <c r="C27" s="201"/>
      <c r="D27" s="214"/>
      <c r="E27" s="214"/>
      <c r="F27" s="211"/>
      <c r="G27" s="262"/>
      <c r="H27" s="262"/>
      <c r="I27" s="262"/>
      <c r="J27" s="262"/>
      <c r="K27" s="262"/>
    </row>
    <row r="28" spans="2:11">
      <c r="B28" s="24" t="s">
        <v>61</v>
      </c>
      <c r="C28" s="203"/>
      <c r="D28" s="216"/>
      <c r="E28" s="216"/>
      <c r="F28" s="209"/>
      <c r="G28" s="260">
        <f>'Asset Schedule'!G109</f>
        <v>1464830</v>
      </c>
      <c r="H28" s="260">
        <f>'Asset Schedule'!H109</f>
        <v>952257.9</v>
      </c>
      <c r="I28" s="260">
        <f>'Asset Schedule'!I109</f>
        <v>958768.679</v>
      </c>
      <c r="J28" s="260">
        <f>'Asset Schedule'!J109</f>
        <v>829511.30834999995</v>
      </c>
      <c r="K28" s="260">
        <f>'Asset Schedule'!K109</f>
        <v>802567.86071990011</v>
      </c>
    </row>
    <row r="29" spans="2:11">
      <c r="B29" s="24" t="s">
        <v>62</v>
      </c>
      <c r="C29" s="203"/>
      <c r="D29" s="216"/>
      <c r="E29" s="216"/>
      <c r="F29" s="209"/>
      <c r="G29" s="260">
        <f>Sch!G36</f>
        <v>0</v>
      </c>
      <c r="H29" s="260">
        <f>Sch!H36</f>
        <v>0</v>
      </c>
      <c r="I29" s="260">
        <f>Sch!I36</f>
        <v>0</v>
      </c>
      <c r="J29" s="260">
        <f>Sch!J36</f>
        <v>0</v>
      </c>
      <c r="K29" s="260">
        <f>Sch!K36</f>
        <v>0</v>
      </c>
    </row>
    <row r="30" spans="2:11">
      <c r="B30" s="24" t="s">
        <v>63</v>
      </c>
      <c r="C30" s="203"/>
      <c r="D30" s="216"/>
      <c r="E30" s="216"/>
      <c r="F30" s="209"/>
      <c r="G30" s="260">
        <f>Sch!G38</f>
        <v>178848.84160000001</v>
      </c>
      <c r="H30" s="260">
        <f>Sch!H38</f>
        <v>207405.86380799999</v>
      </c>
      <c r="I30" s="260">
        <f>Sch!I38</f>
        <v>223326.27130527995</v>
      </c>
      <c r="J30" s="260">
        <f>Sch!J38</f>
        <v>212419.21887014396</v>
      </c>
      <c r="K30" s="260">
        <f>Sch!K38</f>
        <v>200346.33318495451</v>
      </c>
    </row>
    <row r="31" spans="2:11">
      <c r="B31" s="23" t="s">
        <v>6</v>
      </c>
      <c r="C31" s="201"/>
      <c r="D31" s="214"/>
      <c r="E31" s="214"/>
      <c r="F31" s="211"/>
      <c r="G31" s="262">
        <f>SUM(G28:G30)</f>
        <v>1643678.8415999999</v>
      </c>
      <c r="H31" s="262">
        <f>SUM(H28:H30)</f>
        <v>1159663.7638079999</v>
      </c>
      <c r="I31" s="262">
        <f>SUM(I28:I30)</f>
        <v>1182094.95030528</v>
      </c>
      <c r="J31" s="262">
        <f>SUM(J28:J30)</f>
        <v>1041930.5272201439</v>
      </c>
      <c r="K31" s="262">
        <f>SUM(K28:K30)</f>
        <v>1002914.1939048546</v>
      </c>
    </row>
    <row r="32" spans="2:11">
      <c r="B32" s="27"/>
      <c r="C32" s="204"/>
      <c r="D32" s="217"/>
      <c r="E32" s="217"/>
      <c r="F32" s="210"/>
      <c r="G32" s="262"/>
      <c r="H32" s="262"/>
      <c r="I32" s="262"/>
      <c r="J32" s="262"/>
      <c r="K32" s="262"/>
    </row>
    <row r="33" spans="2:11">
      <c r="B33" s="23" t="s">
        <v>5</v>
      </c>
      <c r="C33" s="201"/>
      <c r="D33" s="214"/>
      <c r="E33" s="214"/>
      <c r="F33" s="207"/>
      <c r="G33" s="260"/>
      <c r="H33" s="260"/>
      <c r="I33" s="260"/>
      <c r="J33" s="260"/>
      <c r="K33" s="260"/>
    </row>
    <row r="34" spans="2:11">
      <c r="B34" s="24" t="s">
        <v>197</v>
      </c>
      <c r="C34" s="203"/>
      <c r="D34" s="216"/>
      <c r="E34" s="216"/>
      <c r="F34" s="209"/>
      <c r="G34" s="260">
        <f>Sch!G41</f>
        <v>28355.031452054794</v>
      </c>
      <c r="H34" s="260">
        <f>Sch!H41</f>
        <v>253071.35755397257</v>
      </c>
      <c r="I34" s="260">
        <f>Sch!I41</f>
        <v>1531892.2121887549</v>
      </c>
      <c r="J34" s="260">
        <f>Sch!J41</f>
        <v>4480214.591572742</v>
      </c>
      <c r="K34" s="260">
        <f>Sch!K41</f>
        <v>8737846.3325355612</v>
      </c>
    </row>
    <row r="35" spans="2:11">
      <c r="B35" s="24" t="s">
        <v>187</v>
      </c>
      <c r="C35" s="203"/>
      <c r="D35" s="216"/>
      <c r="E35" s="216"/>
      <c r="F35" s="209"/>
      <c r="G35" s="260">
        <f ca="1">Sch!G46</f>
        <v>350000</v>
      </c>
      <c r="H35" s="260">
        <f ca="1">Sch!H46</f>
        <v>350000</v>
      </c>
      <c r="I35" s="260">
        <f ca="1">Sch!I46</f>
        <v>350000</v>
      </c>
      <c r="J35" s="260">
        <f ca="1">Sch!J46</f>
        <v>350000</v>
      </c>
      <c r="K35" s="260">
        <f ca="1">Sch!K46</f>
        <v>350000</v>
      </c>
    </row>
    <row r="36" spans="2:11">
      <c r="B36" s="24" t="s">
        <v>198</v>
      </c>
      <c r="C36" s="203"/>
      <c r="D36" s="216"/>
      <c r="E36" s="216"/>
      <c r="F36" s="209"/>
      <c r="G36" s="260">
        <f>Sch!G57</f>
        <v>0</v>
      </c>
      <c r="H36" s="260">
        <f>Sch!H57</f>
        <v>0</v>
      </c>
      <c r="I36" s="260">
        <f>Sch!I57</f>
        <v>0</v>
      </c>
      <c r="J36" s="260">
        <f>Sch!J57</f>
        <v>0</v>
      </c>
      <c r="K36" s="260">
        <f>Sch!K57</f>
        <v>0</v>
      </c>
    </row>
    <row r="37" spans="2:11">
      <c r="B37" s="24" t="s">
        <v>188</v>
      </c>
      <c r="C37" s="203"/>
      <c r="D37" s="216"/>
      <c r="E37" s="216"/>
      <c r="F37" s="209"/>
      <c r="G37" s="260">
        <f ca="1">Sch!G53</f>
        <v>1582690.0207679998</v>
      </c>
      <c r="H37" s="260">
        <f ca="1">Sch!H53</f>
        <v>0</v>
      </c>
      <c r="I37" s="260">
        <f ca="1">Sch!I53</f>
        <v>0</v>
      </c>
      <c r="J37" s="260">
        <f ca="1">Sch!J53</f>
        <v>0</v>
      </c>
      <c r="K37" s="260">
        <f ca="1">Sch!K53</f>
        <v>0</v>
      </c>
    </row>
    <row r="38" spans="2:11">
      <c r="B38" s="24" t="s">
        <v>199</v>
      </c>
      <c r="C38" s="203"/>
      <c r="D38" s="216"/>
      <c r="E38" s="216"/>
      <c r="F38" s="209"/>
      <c r="G38" s="260">
        <f ca="1">CF!G42</f>
        <v>4242816.1718237884</v>
      </c>
      <c r="H38" s="260">
        <f ca="1">CF!H42</f>
        <v>13680767.036981901</v>
      </c>
      <c r="I38" s="260">
        <f ca="1">CF!I42</f>
        <v>152737934.81288251</v>
      </c>
      <c r="J38" s="260">
        <f ca="1">CF!J42</f>
        <v>576238805.31521964</v>
      </c>
      <c r="K38" s="260">
        <f ca="1">CF!K42</f>
        <v>1422688807.0316048</v>
      </c>
    </row>
    <row r="39" spans="2:11">
      <c r="B39" s="24" t="s">
        <v>200</v>
      </c>
      <c r="C39" s="203"/>
      <c r="D39" s="216"/>
      <c r="E39" s="216"/>
      <c r="F39" s="209"/>
      <c r="G39" s="260">
        <f ca="1">Sch!G55</f>
        <v>0</v>
      </c>
      <c r="H39" s="260">
        <f ca="1">Sch!H55</f>
        <v>0</v>
      </c>
      <c r="I39" s="260">
        <f ca="1">Sch!I55</f>
        <v>33820756.998485863</v>
      </c>
      <c r="J39" s="260">
        <f ca="1">Sch!J55</f>
        <v>124084593.07087971</v>
      </c>
      <c r="K39" s="260">
        <f ca="1">Sch!K55</f>
        <v>250472114.39211348</v>
      </c>
    </row>
    <row r="40" spans="2:11">
      <c r="B40" s="25" t="s">
        <v>7</v>
      </c>
      <c r="C40" s="205"/>
      <c r="D40" s="218"/>
      <c r="E40" s="218"/>
      <c r="F40" s="211"/>
      <c r="G40" s="262">
        <f t="shared" ref="G40:K40" ca="1" si="3">SUM(G34:G39)</f>
        <v>6203861.2240438433</v>
      </c>
      <c r="H40" s="262">
        <f t="shared" ca="1" si="3"/>
        <v>14283838.394535873</v>
      </c>
      <c r="I40" s="262">
        <f t="shared" ca="1" si="3"/>
        <v>188440584.02355713</v>
      </c>
      <c r="J40" s="262">
        <f t="shared" ca="1" si="3"/>
        <v>705153612.9776721</v>
      </c>
      <c r="K40" s="262">
        <f t="shared" ca="1" si="3"/>
        <v>1682248767.7562537</v>
      </c>
    </row>
    <row r="41" spans="2:11">
      <c r="B41" s="25"/>
      <c r="C41" s="205"/>
      <c r="D41" s="218"/>
      <c r="E41" s="218"/>
      <c r="F41" s="211"/>
      <c r="G41" s="260"/>
      <c r="H41" s="260"/>
      <c r="I41" s="260"/>
      <c r="J41" s="260"/>
      <c r="K41" s="260"/>
    </row>
    <row r="42" spans="2:11">
      <c r="B42" s="164" t="s">
        <v>29</v>
      </c>
      <c r="C42" s="206"/>
      <c r="D42" s="219"/>
      <c r="E42" s="219"/>
      <c r="F42" s="212"/>
      <c r="G42" s="265">
        <f ca="1">G31+G40</f>
        <v>7847540.0656438433</v>
      </c>
      <c r="H42" s="265">
        <f ca="1">H31+H40</f>
        <v>15443502.158343874</v>
      </c>
      <c r="I42" s="265">
        <f ca="1">I31+I40</f>
        <v>189622678.97386241</v>
      </c>
      <c r="J42" s="265">
        <f ca="1">J31+J40</f>
        <v>706195543.50489223</v>
      </c>
      <c r="K42" s="265">
        <f ca="1">K31+K40</f>
        <v>1683251681.9501586</v>
      </c>
    </row>
    <row r="44" spans="2:11">
      <c r="B44" s="9" t="s">
        <v>41</v>
      </c>
      <c r="G44" s="286">
        <f ca="1">G25-G42</f>
        <v>0</v>
      </c>
      <c r="H44" s="286">
        <f ca="1">H25-H42</f>
        <v>0</v>
      </c>
      <c r="I44" s="286">
        <f ca="1">I25-I42</f>
        <v>0</v>
      </c>
      <c r="J44" s="286">
        <f ca="1">J25-J42</f>
        <v>0</v>
      </c>
      <c r="K44" s="286">
        <f ca="1">K25-K42</f>
        <v>0</v>
      </c>
    </row>
  </sheetData>
  <pageMargins left="0.7" right="0.2" top="0.75" bottom="0.2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45"/>
  <sheetViews>
    <sheetView showGridLines="0" workbookViewId="0"/>
  </sheetViews>
  <sheetFormatPr defaultColWidth="14.28515625" defaultRowHeight="15"/>
  <cols>
    <col min="1" max="1" width="3.7109375" customWidth="1"/>
    <col min="2" max="2" width="30.7109375" customWidth="1"/>
    <col min="6" max="11" width="16.7109375" customWidth="1"/>
  </cols>
  <sheetData>
    <row r="1" spans="2:11">
      <c r="B1" s="2" t="s">
        <v>10</v>
      </c>
    </row>
    <row r="2" spans="2:11">
      <c r="B2" s="241" t="s">
        <v>1</v>
      </c>
    </row>
    <row r="3" spans="2:11">
      <c r="B3" s="10" t="s">
        <v>2</v>
      </c>
    </row>
    <row r="4" spans="2:11">
      <c r="C4" s="10"/>
      <c r="D4" s="10"/>
      <c r="E4" s="192"/>
      <c r="F4" s="10"/>
      <c r="G4" s="29"/>
      <c r="H4" s="28"/>
      <c r="I4" s="28"/>
      <c r="J4" s="28"/>
      <c r="K4" s="28"/>
    </row>
    <row r="5" spans="2:11">
      <c r="B5" s="169" t="s">
        <v>3</v>
      </c>
      <c r="C5" s="170"/>
      <c r="D5" s="170"/>
      <c r="E5" s="170"/>
      <c r="F5" s="171"/>
      <c r="G5" s="30" t="s">
        <v>75</v>
      </c>
      <c r="H5" s="199" t="s">
        <v>76</v>
      </c>
      <c r="I5" s="199" t="s">
        <v>77</v>
      </c>
      <c r="J5" s="199" t="s">
        <v>78</v>
      </c>
      <c r="K5" s="199" t="s">
        <v>79</v>
      </c>
    </row>
    <row r="6" spans="2:11">
      <c r="B6" s="220" t="s">
        <v>38</v>
      </c>
      <c r="C6" s="234"/>
      <c r="D6" s="234"/>
      <c r="E6" s="234"/>
      <c r="F6" s="228"/>
      <c r="G6" s="287"/>
      <c r="H6" s="287"/>
      <c r="I6" s="287"/>
      <c r="J6" s="287"/>
      <c r="K6" s="287"/>
    </row>
    <row r="7" spans="2:11">
      <c r="B7" s="221" t="s">
        <v>39</v>
      </c>
      <c r="C7" s="235"/>
      <c r="D7" s="235"/>
      <c r="E7" s="235"/>
      <c r="F7" s="229"/>
      <c r="G7" s="288">
        <f ca="1">'P&amp;L'!G32</f>
        <v>-28996843.495999992</v>
      </c>
      <c r="H7" s="288">
        <f ca="1">'P&amp;L'!H32</f>
        <v>6830054.0881920792</v>
      </c>
      <c r="I7" s="288">
        <f ca="1">'P&amp;L'!I32</f>
        <v>133235259.5696452</v>
      </c>
      <c r="J7" s="288">
        <f ca="1">'P&amp;L'!J32</f>
        <v>409966485.02388889</v>
      </c>
      <c r="K7" s="288">
        <f ca="1">'P&amp;L'!K32</f>
        <v>827512112.31873238</v>
      </c>
    </row>
    <row r="8" spans="2:11">
      <c r="B8" s="222"/>
      <c r="C8" s="236"/>
      <c r="D8" s="236"/>
      <c r="E8" s="236"/>
      <c r="F8" s="161"/>
      <c r="G8" s="289"/>
      <c r="H8" s="289"/>
      <c r="I8" s="289"/>
      <c r="J8" s="289"/>
      <c r="K8" s="289"/>
    </row>
    <row r="9" spans="2:11">
      <c r="B9" s="223" t="s">
        <v>209</v>
      </c>
      <c r="C9" s="237"/>
      <c r="D9" s="237"/>
      <c r="E9" s="237"/>
      <c r="F9" s="230"/>
      <c r="G9" s="289"/>
      <c r="H9" s="289"/>
      <c r="I9" s="289"/>
      <c r="J9" s="289"/>
      <c r="K9" s="289"/>
    </row>
    <row r="10" spans="2:11">
      <c r="B10" s="222" t="s">
        <v>12</v>
      </c>
      <c r="C10" s="236"/>
      <c r="D10" s="236"/>
      <c r="E10" s="236"/>
      <c r="F10" s="161"/>
      <c r="G10" s="289">
        <f>'P&amp;L'!G22</f>
        <v>2096170</v>
      </c>
      <c r="H10" s="289">
        <f>'P&amp;L'!H22</f>
        <v>1249132.0999999999</v>
      </c>
      <c r="I10" s="289">
        <f>'P&amp;L'!I22</f>
        <v>1182050.821</v>
      </c>
      <c r="J10" s="289">
        <f>'P&amp;L'!J22</f>
        <v>988380.95465000009</v>
      </c>
      <c r="K10" s="289">
        <f>'P&amp;L'!K22</f>
        <v>954796.91835010005</v>
      </c>
    </row>
    <row r="11" spans="2:11">
      <c r="B11" s="180" t="s">
        <v>21</v>
      </c>
      <c r="C11" s="195"/>
      <c r="D11" s="195"/>
      <c r="E11" s="195"/>
      <c r="F11" s="160"/>
      <c r="G11" s="290">
        <f>'P&amp;L'!G26</f>
        <v>0</v>
      </c>
      <c r="H11" s="290">
        <f>'P&amp;L'!H26</f>
        <v>0</v>
      </c>
      <c r="I11" s="290">
        <f>'P&amp;L'!I26</f>
        <v>0</v>
      </c>
      <c r="J11" s="290">
        <f>'P&amp;L'!J26</f>
        <v>0</v>
      </c>
      <c r="K11" s="290">
        <f>'P&amp;L'!K26</f>
        <v>0</v>
      </c>
    </row>
    <row r="12" spans="2:11">
      <c r="B12" s="222" t="s">
        <v>11</v>
      </c>
      <c r="C12" s="236"/>
      <c r="D12" s="236"/>
      <c r="E12" s="236"/>
      <c r="F12" s="161"/>
      <c r="G12" s="290">
        <f ca="1">SUM('P&amp;L'!G30:G31)</f>
        <v>-178848.84160000001</v>
      </c>
      <c r="H12" s="290">
        <f ca="1">SUM('P&amp;L'!H30:H31)</f>
        <v>-28557.022207999966</v>
      </c>
      <c r="I12" s="290">
        <f ca="1">SUM('P&amp;L'!I30:I31)</f>
        <v>37562698.479709238</v>
      </c>
      <c r="J12" s="290">
        <f ca="1">SUM('P&amp;L'!J30:J31)</f>
        <v>137882677.13119036</v>
      </c>
      <c r="K12" s="290">
        <f ca="1">SUM('P&amp;L'!K30:K31)</f>
        <v>278314422.21025574</v>
      </c>
    </row>
    <row r="13" spans="2:11">
      <c r="B13" s="221" t="s">
        <v>37</v>
      </c>
      <c r="C13" s="235"/>
      <c r="D13" s="235"/>
      <c r="E13" s="235"/>
      <c r="F13" s="229"/>
      <c r="G13" s="289"/>
      <c r="H13" s="289"/>
      <c r="I13" s="289"/>
      <c r="J13" s="289"/>
      <c r="K13" s="289"/>
    </row>
    <row r="14" spans="2:11">
      <c r="B14" s="222" t="s">
        <v>197</v>
      </c>
      <c r="C14" s="236"/>
      <c r="D14" s="236"/>
      <c r="E14" s="236"/>
      <c r="F14" s="161"/>
      <c r="G14" s="289">
        <f>BS!F34-BS!G34</f>
        <v>-28355.031452054794</v>
      </c>
      <c r="H14" s="289">
        <f>BS!G34-BS!H34</f>
        <v>-224716.32610191777</v>
      </c>
      <c r="I14" s="289">
        <f>BS!H34-BS!I34</f>
        <v>-1278820.8546347823</v>
      </c>
      <c r="J14" s="289">
        <f>BS!I34-BS!J34</f>
        <v>-2948322.3793839868</v>
      </c>
      <c r="K14" s="289">
        <f>BS!J34-BS!K34</f>
        <v>-4257631.7409628192</v>
      </c>
    </row>
    <row r="15" spans="2:11">
      <c r="B15" s="222" t="s">
        <v>187</v>
      </c>
      <c r="C15" s="236"/>
      <c r="D15" s="236"/>
      <c r="E15" s="236"/>
      <c r="F15" s="161"/>
      <c r="G15" s="289">
        <f ca="1">BS!F35-BS!G35</f>
        <v>-350000</v>
      </c>
      <c r="H15" s="289">
        <f ca="1">BS!G35-BS!H35</f>
        <v>0</v>
      </c>
      <c r="I15" s="289">
        <f ca="1">BS!H35-BS!I35</f>
        <v>0</v>
      </c>
      <c r="J15" s="289">
        <f ca="1">BS!I35-BS!J35</f>
        <v>0</v>
      </c>
      <c r="K15" s="289">
        <f ca="1">BS!J35-BS!K35</f>
        <v>0</v>
      </c>
    </row>
    <row r="16" spans="2:11">
      <c r="B16" s="222" t="s">
        <v>198</v>
      </c>
      <c r="C16" s="236"/>
      <c r="D16" s="236"/>
      <c r="E16" s="236"/>
      <c r="F16" s="161"/>
      <c r="G16" s="289">
        <f>BS!F36-BS!G36</f>
        <v>0</v>
      </c>
      <c r="H16" s="289">
        <f>BS!G36-BS!H36</f>
        <v>0</v>
      </c>
      <c r="I16" s="289">
        <f>BS!H36-BS!I36</f>
        <v>0</v>
      </c>
      <c r="J16" s="289">
        <f>BS!I36-BS!J36</f>
        <v>0</v>
      </c>
      <c r="K16" s="289">
        <f>BS!J36-BS!K36</f>
        <v>0</v>
      </c>
    </row>
    <row r="17" spans="2:11">
      <c r="B17" s="222" t="s">
        <v>188</v>
      </c>
      <c r="C17" s="236"/>
      <c r="D17" s="236"/>
      <c r="E17" s="236"/>
      <c r="F17" s="161"/>
      <c r="G17" s="289">
        <f ca="1">BS!F37-BS!G37</f>
        <v>-1582690.0207679998</v>
      </c>
      <c r="H17" s="289">
        <f ca="1">BS!G37-BS!H37</f>
        <v>1582690.0207679998</v>
      </c>
      <c r="I17" s="289">
        <f ca="1">BS!H37-BS!I37</f>
        <v>0</v>
      </c>
      <c r="J17" s="289">
        <f ca="1">BS!I37-BS!J37</f>
        <v>0</v>
      </c>
      <c r="K17" s="289">
        <f ca="1">BS!J37-BS!K37</f>
        <v>0</v>
      </c>
    </row>
    <row r="18" spans="2:11">
      <c r="B18" s="222" t="s">
        <v>200</v>
      </c>
      <c r="C18" s="236"/>
      <c r="D18" s="236"/>
      <c r="E18" s="236"/>
      <c r="F18" s="161"/>
      <c r="G18" s="289">
        <f ca="1">BS!F39-BS!G39</f>
        <v>0</v>
      </c>
      <c r="H18" s="289">
        <f ca="1">BS!G39-BS!H39</f>
        <v>0</v>
      </c>
      <c r="I18" s="289">
        <f ca="1">BS!H39-BS!I39</f>
        <v>-33820756.998485863</v>
      </c>
      <c r="J18" s="289">
        <f ca="1">BS!I39-BS!J39</f>
        <v>-90263836.072393849</v>
      </c>
      <c r="K18" s="289">
        <f ca="1">BS!J39-BS!K39</f>
        <v>-126387521.32123376</v>
      </c>
    </row>
    <row r="19" spans="2:11">
      <c r="B19" s="222" t="s">
        <v>177</v>
      </c>
      <c r="C19" s="236"/>
      <c r="D19" s="236"/>
      <c r="E19" s="236"/>
      <c r="F19" s="161"/>
      <c r="G19" s="289">
        <f ca="1">BS!G17-BS!F17</f>
        <v>637150.68493150687</v>
      </c>
      <c r="H19" s="289">
        <f ca="1">BS!H17-BS!G17</f>
        <v>116162.63013698591</v>
      </c>
      <c r="I19" s="289">
        <f ca="1">BS!I17-BS!H17</f>
        <v>331994.72219178278</v>
      </c>
      <c r="J19" s="289">
        <f ca="1">BS!J17-BS!I17</f>
        <v>162862.9300602728</v>
      </c>
      <c r="K19" s="289">
        <f ca="1">BS!K17-BS!J17</f>
        <v>181975.02743142098</v>
      </c>
    </row>
    <row r="20" spans="2:11">
      <c r="B20" s="222" t="s">
        <v>195</v>
      </c>
      <c r="C20" s="236"/>
      <c r="D20" s="236"/>
      <c r="E20" s="236"/>
      <c r="F20" s="161"/>
      <c r="G20" s="289">
        <f ca="1">BS!G18-BS!F18</f>
        <v>1207232.8767123288</v>
      </c>
      <c r="H20" s="289">
        <f ca="1">BS!H18-BS!G18</f>
        <v>313880.54794520559</v>
      </c>
      <c r="I20" s="289">
        <f ca="1">BS!I18-BS!H18</f>
        <v>356375.14520547912</v>
      </c>
      <c r="J20" s="289">
        <f ca="1">BS!J18-BS!I18</f>
        <v>403660.04252054868</v>
      </c>
      <c r="K20" s="289">
        <f ca="1">BS!K18-BS!J18</f>
        <v>456229.72247671289</v>
      </c>
    </row>
    <row r="21" spans="2:11">
      <c r="B21" s="222" t="s">
        <v>179</v>
      </c>
      <c r="C21" s="236"/>
      <c r="D21" s="236"/>
      <c r="E21" s="236"/>
      <c r="F21" s="161"/>
      <c r="G21" s="289">
        <f ca="1">BS!G19-BS!F19</f>
        <v>0</v>
      </c>
      <c r="H21" s="289">
        <f ca="1">BS!H19-BS!G19</f>
        <v>335864.82642576069</v>
      </c>
      <c r="I21" s="289">
        <f ca="1">BS!I19-BS!H19</f>
        <v>2676928.4912695554</v>
      </c>
      <c r="J21" s="289">
        <f ca="1">BS!J19-BS!I19</f>
        <v>5746705.3430114258</v>
      </c>
      <c r="K21" s="289">
        <f ca="1">BS!K19-BS!J19</f>
        <v>8475242.1308105607</v>
      </c>
    </row>
    <row r="22" spans="2:11">
      <c r="B22" s="222" t="s">
        <v>180</v>
      </c>
      <c r="C22" s="236"/>
      <c r="D22" s="236"/>
      <c r="E22" s="236"/>
      <c r="F22" s="161"/>
      <c r="G22" s="289">
        <f>BS!G20-BS!F20</f>
        <v>0</v>
      </c>
      <c r="H22" s="289">
        <f>BS!H20-BS!G20</f>
        <v>0</v>
      </c>
      <c r="I22" s="289">
        <f>BS!I20-BS!H20</f>
        <v>0</v>
      </c>
      <c r="J22" s="289">
        <f>BS!J20-BS!I20</f>
        <v>0</v>
      </c>
      <c r="K22" s="289">
        <f>BS!K20-BS!J20</f>
        <v>0</v>
      </c>
    </row>
    <row r="23" spans="2:11">
      <c r="B23" s="222" t="s">
        <v>181</v>
      </c>
      <c r="C23" s="236"/>
      <c r="D23" s="236"/>
      <c r="E23" s="236"/>
      <c r="F23" s="161"/>
      <c r="G23" s="289">
        <f ca="1">BS!G21-BS!F21</f>
        <v>0</v>
      </c>
      <c r="H23" s="289">
        <f ca="1">BS!H21-BS!G21</f>
        <v>0</v>
      </c>
      <c r="I23" s="289">
        <f ca="1">BS!I21-BS!H21</f>
        <v>37578618.887206517</v>
      </c>
      <c r="J23" s="289">
        <f ca="1">BS!J21-BS!I21</f>
        <v>100293151.19154871</v>
      </c>
      <c r="K23" s="289">
        <f ca="1">BS!K21-BS!J21</f>
        <v>140430579.24581531</v>
      </c>
    </row>
    <row r="24" spans="2:11">
      <c r="B24" s="221" t="s">
        <v>13</v>
      </c>
      <c r="C24" s="235"/>
      <c r="D24" s="235"/>
      <c r="E24" s="235"/>
      <c r="F24" s="229"/>
      <c r="G24" s="291">
        <f ca="1">G7+SUM(G10:G12,G14:G23)</f>
        <v>-27196183.828176212</v>
      </c>
      <c r="H24" s="291">
        <f t="shared" ref="H24:J24" ca="1" si="0">H7+SUM(H10:H12,H14:H23)</f>
        <v>10174510.865158113</v>
      </c>
      <c r="I24" s="291">
        <f t="shared" ca="1" si="0"/>
        <v>177824348.26310712</v>
      </c>
      <c r="J24" s="291">
        <f t="shared" ca="1" si="0"/>
        <v>562231764.16509235</v>
      </c>
      <c r="K24" s="291">
        <f ca="1">K7+SUM(K10:K12,K14:K23)</f>
        <v>1125680204.5116758</v>
      </c>
    </row>
    <row r="25" spans="2:11" ht="17.25">
      <c r="B25" s="222" t="s">
        <v>14</v>
      </c>
      <c r="C25" s="236"/>
      <c r="D25" s="236"/>
      <c r="E25" s="236"/>
      <c r="F25" s="161"/>
      <c r="G25" s="263">
        <f ca="1">Tax!G20</f>
        <v>0</v>
      </c>
      <c r="H25" s="263">
        <f ca="1">Tax!H20</f>
        <v>0</v>
      </c>
      <c r="I25" s="263">
        <f ca="1">Tax!I20</f>
        <v>37578618.887206517</v>
      </c>
      <c r="J25" s="263">
        <f ca="1">Tax!J20</f>
        <v>137871770.07875523</v>
      </c>
      <c r="K25" s="263">
        <f ca="1">Tax!K20</f>
        <v>278302349.32457054</v>
      </c>
    </row>
    <row r="26" spans="2:11">
      <c r="B26" s="224" t="s">
        <v>36</v>
      </c>
      <c r="C26" s="238"/>
      <c r="D26" s="238"/>
      <c r="E26" s="238"/>
      <c r="F26" s="231"/>
      <c r="G26" s="291">
        <f ca="1">G24-G25</f>
        <v>-27196183.828176212</v>
      </c>
      <c r="H26" s="291">
        <f ca="1">H24-H25</f>
        <v>10174510.865158113</v>
      </c>
      <c r="I26" s="291">
        <f ca="1">I24-I25</f>
        <v>140245729.3759006</v>
      </c>
      <c r="J26" s="291">
        <f ca="1">J24-J25</f>
        <v>424359994.08633709</v>
      </c>
      <c r="K26" s="291">
        <f ca="1">K24-K25</f>
        <v>847377855.1871053</v>
      </c>
    </row>
    <row r="27" spans="2:11">
      <c r="B27" s="223"/>
      <c r="C27" s="237"/>
      <c r="D27" s="237"/>
      <c r="E27" s="237"/>
      <c r="F27" s="230"/>
      <c r="G27" s="292"/>
      <c r="H27" s="292"/>
      <c r="I27" s="292"/>
      <c r="J27" s="292"/>
      <c r="K27" s="292"/>
    </row>
    <row r="28" spans="2:11">
      <c r="B28" s="220" t="s">
        <v>35</v>
      </c>
      <c r="C28" s="234"/>
      <c r="D28" s="234"/>
      <c r="E28" s="234"/>
      <c r="F28" s="228"/>
      <c r="G28" s="289"/>
      <c r="H28" s="289"/>
      <c r="I28" s="289"/>
      <c r="J28" s="289"/>
      <c r="K28" s="289"/>
    </row>
    <row r="29" spans="2:11">
      <c r="B29" s="225" t="s">
        <v>65</v>
      </c>
      <c r="C29" s="239"/>
      <c r="D29" s="239"/>
      <c r="E29" s="239"/>
      <c r="F29" s="162"/>
      <c r="G29" s="289">
        <f>-'Asset Schedule'!G105</f>
        <v>-3561000</v>
      </c>
      <c r="H29" s="289">
        <f>-'Asset Schedule'!H105</f>
        <v>-736560</v>
      </c>
      <c r="I29" s="289">
        <f>-'Asset Schedule'!I105</f>
        <v>-1188561.6000000001</v>
      </c>
      <c r="J29" s="289">
        <f>-'Asset Schedule'!J105</f>
        <v>-859123.58400000003</v>
      </c>
      <c r="K29" s="289">
        <f>-'Asset Schedule'!K105</f>
        <v>-927853.47072000022</v>
      </c>
    </row>
    <row r="30" spans="2:11">
      <c r="B30" s="225" t="s">
        <v>62</v>
      </c>
      <c r="C30" s="239"/>
      <c r="D30" s="239"/>
      <c r="E30" s="239"/>
      <c r="F30" s="162"/>
      <c r="G30" s="289">
        <f>Sch!G36</f>
        <v>0</v>
      </c>
      <c r="H30" s="289">
        <f>Sch!H36</f>
        <v>0</v>
      </c>
      <c r="I30" s="289">
        <f>Sch!I36</f>
        <v>0</v>
      </c>
      <c r="J30" s="289">
        <f>Sch!J36</f>
        <v>0</v>
      </c>
      <c r="K30" s="289">
        <f>Sch!K36</f>
        <v>0</v>
      </c>
    </row>
    <row r="31" spans="2:11">
      <c r="B31" s="226"/>
      <c r="C31" s="240"/>
      <c r="D31" s="240"/>
      <c r="E31" s="240"/>
      <c r="F31" s="232"/>
      <c r="G31" s="289"/>
      <c r="H31" s="289"/>
      <c r="I31" s="289"/>
      <c r="J31" s="289"/>
      <c r="K31" s="289"/>
    </row>
    <row r="32" spans="2:11">
      <c r="B32" s="220" t="s">
        <v>34</v>
      </c>
      <c r="C32" s="234"/>
      <c r="D32" s="234"/>
      <c r="E32" s="234"/>
      <c r="F32" s="228"/>
      <c r="G32" s="291">
        <f>SUM(G29:G30)</f>
        <v>-3561000</v>
      </c>
      <c r="H32" s="291">
        <f>SUM(H29:H30)</f>
        <v>-736560</v>
      </c>
      <c r="I32" s="291">
        <f>SUM(I29:I30)</f>
        <v>-1188561.6000000001</v>
      </c>
      <c r="J32" s="291">
        <f>SUM(J29:J30)</f>
        <v>-859123.58400000003</v>
      </c>
      <c r="K32" s="291">
        <f>SUM(K29:K30)</f>
        <v>-927853.47072000022</v>
      </c>
    </row>
    <row r="33" spans="2:11">
      <c r="B33" s="223"/>
      <c r="C33" s="237"/>
      <c r="D33" s="237"/>
      <c r="E33" s="237"/>
      <c r="F33" s="230"/>
      <c r="G33" s="293"/>
      <c r="H33" s="293"/>
      <c r="I33" s="293"/>
      <c r="J33" s="293"/>
      <c r="K33" s="293"/>
    </row>
    <row r="34" spans="2:11">
      <c r="B34" s="220" t="s">
        <v>33</v>
      </c>
      <c r="C34" s="234"/>
      <c r="D34" s="234"/>
      <c r="E34" s="234"/>
      <c r="F34" s="228"/>
      <c r="G34" s="289"/>
      <c r="H34" s="289"/>
      <c r="I34" s="289"/>
      <c r="J34" s="289"/>
      <c r="K34" s="289"/>
    </row>
    <row r="35" spans="2:11">
      <c r="B35" s="225" t="s">
        <v>8</v>
      </c>
      <c r="C35" s="239"/>
      <c r="D35" s="239"/>
      <c r="E35" s="239"/>
      <c r="F35" s="162"/>
      <c r="G35" s="292">
        <f>SUM(Sch!G8:G9)</f>
        <v>35000000</v>
      </c>
      <c r="H35" s="292">
        <f>SUM(Sch!H8:H9)</f>
        <v>0</v>
      </c>
      <c r="I35" s="292">
        <f>SUM(Sch!I8:I9)</f>
        <v>0</v>
      </c>
      <c r="J35" s="292">
        <f>SUM(Sch!J8:J9)</f>
        <v>0</v>
      </c>
      <c r="K35" s="292">
        <f>SUM(Sch!K8:K9)</f>
        <v>0</v>
      </c>
    </row>
    <row r="36" spans="2:11" ht="17.25">
      <c r="B36" s="225" t="s">
        <v>210</v>
      </c>
      <c r="C36" s="239"/>
      <c r="D36" s="239"/>
      <c r="E36" s="239"/>
      <c r="F36" s="162"/>
      <c r="G36" s="294">
        <f>SUM(Sch!G18:G20)</f>
        <v>0</v>
      </c>
      <c r="H36" s="294">
        <f>SUM(Sch!H18:H20)</f>
        <v>0</v>
      </c>
      <c r="I36" s="294">
        <f>SUM(Sch!I18:I20)</f>
        <v>0</v>
      </c>
      <c r="J36" s="294">
        <f>SUM(Sch!J18:J20)</f>
        <v>0</v>
      </c>
      <c r="K36" s="294">
        <f>SUM(Sch!K18:K20)</f>
        <v>0</v>
      </c>
    </row>
    <row r="37" spans="2:11">
      <c r="B37" s="226"/>
      <c r="C37" s="240"/>
      <c r="D37" s="240"/>
      <c r="E37" s="240"/>
      <c r="F37" s="232"/>
      <c r="G37" s="289"/>
      <c r="H37" s="289"/>
      <c r="I37" s="289"/>
      <c r="J37" s="289"/>
      <c r="K37" s="289"/>
    </row>
    <row r="38" spans="2:11">
      <c r="B38" s="220" t="s">
        <v>15</v>
      </c>
      <c r="C38" s="234"/>
      <c r="D38" s="234"/>
      <c r="E38" s="234"/>
      <c r="F38" s="228"/>
      <c r="G38" s="291">
        <f>SUM(G35:G36)</f>
        <v>35000000</v>
      </c>
      <c r="H38" s="291">
        <f>SUM(H35:H36)</f>
        <v>0</v>
      </c>
      <c r="I38" s="291">
        <f>SUM(I35:I36)</f>
        <v>0</v>
      </c>
      <c r="J38" s="291">
        <f>SUM(J35:J36)</f>
        <v>0</v>
      </c>
      <c r="K38" s="291">
        <f>SUM(K35:K36)</f>
        <v>0</v>
      </c>
    </row>
    <row r="39" spans="2:11">
      <c r="B39" s="221"/>
      <c r="C39" s="235"/>
      <c r="D39" s="235"/>
      <c r="E39" s="235"/>
      <c r="F39" s="229"/>
      <c r="G39" s="293"/>
      <c r="H39" s="293"/>
      <c r="I39" s="293"/>
      <c r="J39" s="293"/>
      <c r="K39" s="293"/>
    </row>
    <row r="40" spans="2:11">
      <c r="B40" s="226" t="s">
        <v>32</v>
      </c>
      <c r="C40" s="240"/>
      <c r="D40" s="240"/>
      <c r="E40" s="240"/>
      <c r="F40" s="232"/>
      <c r="G40" s="292">
        <f ca="1">G26+G32+G38</f>
        <v>4242816.1718237884</v>
      </c>
      <c r="H40" s="292">
        <f ca="1">H26+H32+H38</f>
        <v>9437950.8651581127</v>
      </c>
      <c r="I40" s="292">
        <f ca="1">I26+I32+I38</f>
        <v>139057167.7759006</v>
      </c>
      <c r="J40" s="292">
        <f ca="1">J26+J32+J38</f>
        <v>423500870.5023371</v>
      </c>
      <c r="K40" s="292">
        <f ca="1">K26+K32+K38</f>
        <v>846450001.71638525</v>
      </c>
    </row>
    <row r="41" spans="2:11" ht="17.25">
      <c r="B41" s="226" t="s">
        <v>31</v>
      </c>
      <c r="C41" s="240"/>
      <c r="D41" s="240"/>
      <c r="E41" s="240"/>
      <c r="F41" s="232"/>
      <c r="G41" s="256">
        <f>Sch!G7</f>
        <v>0</v>
      </c>
      <c r="H41" s="256">
        <f ca="1">G42</f>
        <v>4242816.1718237884</v>
      </c>
      <c r="I41" s="256">
        <f ca="1">H42</f>
        <v>13680767.036981901</v>
      </c>
      <c r="J41" s="256">
        <f ca="1">I42</f>
        <v>152737934.81288251</v>
      </c>
      <c r="K41" s="256">
        <f ca="1">J42</f>
        <v>576238805.31521964</v>
      </c>
    </row>
    <row r="42" spans="2:11">
      <c r="B42" s="227" t="s">
        <v>30</v>
      </c>
      <c r="C42" s="242"/>
      <c r="D42" s="242"/>
      <c r="E42" s="242"/>
      <c r="F42" s="233"/>
      <c r="G42" s="295">
        <f ca="1">SUM(G40:G41)</f>
        <v>4242816.1718237884</v>
      </c>
      <c r="H42" s="295">
        <f ca="1">SUM(H40:H41)</f>
        <v>13680767.036981901</v>
      </c>
      <c r="I42" s="295">
        <f ca="1">SUM(I40:I41)</f>
        <v>152737934.81288251</v>
      </c>
      <c r="J42" s="295">
        <f ca="1">SUM(J40:J41)</f>
        <v>576238805.31521964</v>
      </c>
      <c r="K42" s="295">
        <f ca="1">SUM(K40:K41)</f>
        <v>1422688807.0316048</v>
      </c>
    </row>
    <row r="45" spans="2:11">
      <c r="G45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28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14.28515625" defaultRowHeight="15"/>
  <cols>
    <col min="1" max="1" width="3.7109375" customWidth="1"/>
    <col min="2" max="2" width="30.7109375" customWidth="1"/>
    <col min="7" max="7" width="15.28515625" bestFit="1" customWidth="1"/>
    <col min="8" max="8" width="17" bestFit="1" customWidth="1"/>
    <col min="9" max="10" width="14.42578125" bestFit="1" customWidth="1"/>
    <col min="11" max="11" width="15.28515625" bestFit="1" customWidth="1"/>
  </cols>
  <sheetData>
    <row r="1" spans="2:14">
      <c r="D1" s="42"/>
      <c r="F1" s="43"/>
      <c r="G1" s="43"/>
    </row>
    <row r="2" spans="2:14">
      <c r="D2" s="8"/>
      <c r="F2" s="43"/>
      <c r="G2" s="45"/>
    </row>
    <row r="3" spans="2:14">
      <c r="D3" s="34"/>
    </row>
    <row r="4" spans="2:14" ht="15.75" thickBot="1"/>
    <row r="5" spans="2:14" ht="15.75" thickBot="1">
      <c r="B5" s="165"/>
      <c r="C5" s="166"/>
      <c r="D5" s="166"/>
      <c r="E5" s="166"/>
      <c r="F5" s="166"/>
      <c r="G5" s="166" t="s">
        <v>75</v>
      </c>
      <c r="H5" s="166" t="s">
        <v>76</v>
      </c>
      <c r="I5" s="166" t="s">
        <v>77</v>
      </c>
      <c r="J5" s="166" t="s">
        <v>78</v>
      </c>
      <c r="K5" s="167" t="s">
        <v>79</v>
      </c>
      <c r="M5" s="55" t="s">
        <v>59</v>
      </c>
      <c r="N5" s="54"/>
    </row>
    <row r="6" spans="2:14" s="41" customFormat="1">
      <c r="B6" s="243" t="s">
        <v>44</v>
      </c>
      <c r="C6" s="40"/>
      <c r="D6" s="40"/>
      <c r="E6" s="40"/>
      <c r="F6" s="40"/>
      <c r="G6" s="40"/>
      <c r="H6" s="40"/>
      <c r="I6" s="40"/>
      <c r="J6" s="40"/>
      <c r="K6" s="244"/>
      <c r="M6" s="52" t="s">
        <v>47</v>
      </c>
      <c r="N6" s="53">
        <v>7.0000000000000007E-2</v>
      </c>
    </row>
    <row r="7" spans="2:14">
      <c r="B7" s="69" t="s">
        <v>45</v>
      </c>
      <c r="C7" s="245"/>
      <c r="D7" s="245"/>
      <c r="E7" s="245"/>
      <c r="F7" s="245"/>
      <c r="G7" s="280">
        <f ca="1">CF!G24</f>
        <v>-27196183.828176212</v>
      </c>
      <c r="H7" s="280">
        <f ca="1">CF!H24</f>
        <v>10174510.865158113</v>
      </c>
      <c r="I7" s="280">
        <f ca="1">CF!I24</f>
        <v>177824348.26310712</v>
      </c>
      <c r="J7" s="280">
        <f ca="1">CF!J24</f>
        <v>562231764.16509235</v>
      </c>
      <c r="K7" s="281">
        <f ca="1">CF!K24</f>
        <v>1125680204.5116758</v>
      </c>
      <c r="M7" s="46" t="s">
        <v>48</v>
      </c>
      <c r="N7" s="48">
        <v>1.5</v>
      </c>
    </row>
    <row r="8" spans="2:14" ht="45">
      <c r="B8" s="246" t="s">
        <v>46</v>
      </c>
      <c r="C8" s="245"/>
      <c r="D8" s="245"/>
      <c r="E8" s="245"/>
      <c r="F8" s="245"/>
      <c r="G8" s="309">
        <f>CF!G29</f>
        <v>-3561000</v>
      </c>
      <c r="H8" s="309">
        <f>CF!H29</f>
        <v>-736560</v>
      </c>
      <c r="I8" s="309">
        <f>CF!I29</f>
        <v>-1188561.6000000001</v>
      </c>
      <c r="J8" s="309">
        <f>CF!J29</f>
        <v>-859123.58400000003</v>
      </c>
      <c r="K8" s="310">
        <f>CF!K29</f>
        <v>-927853.47072000022</v>
      </c>
      <c r="M8" s="319" t="s">
        <v>49</v>
      </c>
      <c r="N8" s="49">
        <v>0.15</v>
      </c>
    </row>
    <row r="9" spans="2:14" ht="30">
      <c r="B9" s="69"/>
      <c r="C9" s="245"/>
      <c r="D9" s="245"/>
      <c r="E9" s="245"/>
      <c r="F9" s="245"/>
      <c r="G9" s="280">
        <f ca="1">SUM(G7:G8)</f>
        <v>-30757183.828176212</v>
      </c>
      <c r="H9" s="280">
        <f ca="1">SUM(H7:H8)</f>
        <v>9437950.8651581127</v>
      </c>
      <c r="I9" s="280">
        <f ca="1">SUM(I7:I8)</f>
        <v>176635786.66310713</v>
      </c>
      <c r="J9" s="280">
        <f ca="1">SUM(J7:J8)</f>
        <v>561372640.58109236</v>
      </c>
      <c r="K9" s="281">
        <f ca="1">SUM(K7:K8)</f>
        <v>1124752351.0409558</v>
      </c>
      <c r="M9" s="319" t="s">
        <v>66</v>
      </c>
      <c r="N9" s="49">
        <v>0.16</v>
      </c>
    </row>
    <row r="10" spans="2:14" s="35" customFormat="1">
      <c r="B10" s="69"/>
      <c r="G10" s="280"/>
      <c r="H10" s="280"/>
      <c r="I10" s="280"/>
      <c r="J10" s="280"/>
      <c r="K10" s="281"/>
      <c r="M10" s="46" t="s">
        <v>50</v>
      </c>
      <c r="N10" s="47">
        <f>N6+N7*(N8-N6)+N9</f>
        <v>0.35</v>
      </c>
    </row>
    <row r="11" spans="2:14" ht="15.75" thickBot="1">
      <c r="B11" s="118" t="s">
        <v>52</v>
      </c>
      <c r="C11" s="35"/>
      <c r="D11" s="35"/>
      <c r="E11" s="35"/>
      <c r="F11" s="35"/>
      <c r="G11" s="280"/>
      <c r="H11" s="280"/>
      <c r="I11" s="280"/>
      <c r="J11" s="280"/>
      <c r="K11" s="320">
        <f ca="1">K9*(1+N11)/($N$10-N11)</f>
        <v>3936633228.6433454</v>
      </c>
      <c r="M11" s="50" t="s">
        <v>51</v>
      </c>
      <c r="N11" s="51">
        <v>0.05</v>
      </c>
    </row>
    <row r="12" spans="2:14">
      <c r="B12" s="69" t="s">
        <v>53</v>
      </c>
      <c r="C12" s="35"/>
      <c r="D12" s="35"/>
      <c r="E12" s="35"/>
      <c r="F12" s="35"/>
      <c r="G12" s="280"/>
      <c r="H12" s="280"/>
      <c r="I12" s="280"/>
      <c r="J12" s="280"/>
      <c r="K12" s="281"/>
    </row>
    <row r="13" spans="2:14">
      <c r="B13" s="112" t="s">
        <v>54</v>
      </c>
      <c r="C13" s="35"/>
      <c r="D13" s="35"/>
      <c r="E13" s="35"/>
      <c r="F13" s="35"/>
      <c r="G13" s="321">
        <v>1</v>
      </c>
      <c r="H13" s="321">
        <f t="shared" ref="H13:K13" si="0">G13+1</f>
        <v>2</v>
      </c>
      <c r="I13" s="321">
        <f t="shared" si="0"/>
        <v>3</v>
      </c>
      <c r="J13" s="321">
        <f t="shared" si="0"/>
        <v>4</v>
      </c>
      <c r="K13" s="322">
        <f t="shared" si="0"/>
        <v>5</v>
      </c>
    </row>
    <row r="14" spans="2:14">
      <c r="B14" s="247" t="s">
        <v>55</v>
      </c>
      <c r="C14" s="157"/>
      <c r="D14" s="157"/>
      <c r="E14" s="157"/>
      <c r="F14" s="157"/>
      <c r="G14" s="323">
        <f>1/(1+$N$10)^G13</f>
        <v>0.7407407407407407</v>
      </c>
      <c r="H14" s="323">
        <f>1/(1+$N$10)^H13</f>
        <v>0.5486968449931412</v>
      </c>
      <c r="I14" s="323">
        <f>1/(1+$N$10)^I13</f>
        <v>0.40644210740232684</v>
      </c>
      <c r="J14" s="323">
        <f>1/(1+$N$10)^J13</f>
        <v>0.30106822770542724</v>
      </c>
      <c r="K14" s="324">
        <f>1/(1+$N$10)^K13</f>
        <v>0.22301350200402015</v>
      </c>
    </row>
    <row r="15" spans="2:14">
      <c r="B15" s="118" t="s">
        <v>56</v>
      </c>
      <c r="C15" s="35"/>
      <c r="D15" s="35"/>
      <c r="E15" s="35"/>
      <c r="F15" s="35"/>
      <c r="G15" s="280"/>
      <c r="H15" s="280"/>
      <c r="I15" s="280"/>
      <c r="J15" s="280"/>
      <c r="K15" s="281"/>
    </row>
    <row r="16" spans="2:14" s="1" customFormat="1">
      <c r="B16" s="112" t="s">
        <v>57</v>
      </c>
      <c r="C16" s="35"/>
      <c r="D16" s="35"/>
      <c r="E16" s="35"/>
      <c r="F16" s="35"/>
      <c r="G16" s="321">
        <f t="shared" ref="G16:J16" ca="1" si="1">G14*G9</f>
        <v>-22783099.131982379</v>
      </c>
      <c r="H16" s="321">
        <f t="shared" ca="1" si="1"/>
        <v>5178573.862912544</v>
      </c>
      <c r="I16" s="321">
        <f t="shared" ca="1" si="1"/>
        <v>71792221.374021083</v>
      </c>
      <c r="J16" s="321">
        <f t="shared" ca="1" si="1"/>
        <v>169011465.98206529</v>
      </c>
      <c r="K16" s="322">
        <f ca="1">K14*K9</f>
        <v>250834960.69289857</v>
      </c>
    </row>
    <row r="17" spans="2:11">
      <c r="B17" s="112" t="s">
        <v>58</v>
      </c>
      <c r="C17" s="35"/>
      <c r="D17" s="35"/>
      <c r="E17" s="35"/>
      <c r="F17" s="35"/>
      <c r="G17" s="321"/>
      <c r="H17" s="321"/>
      <c r="I17" s="321"/>
      <c r="J17" s="321"/>
      <c r="K17" s="322">
        <f ca="1">K14*K11</f>
        <v>877922362.42514503</v>
      </c>
    </row>
    <row r="18" spans="2:11">
      <c r="B18" s="117" t="s">
        <v>67</v>
      </c>
      <c r="C18" s="35"/>
      <c r="D18" s="35"/>
      <c r="E18" s="35"/>
      <c r="F18" s="35"/>
      <c r="G18" s="321">
        <f ca="1">SUM(G16:K16,K17)</f>
        <v>1351956485.20506</v>
      </c>
      <c r="H18" s="321"/>
      <c r="I18" s="280"/>
      <c r="J18" s="280"/>
      <c r="K18" s="281"/>
    </row>
    <row r="19" spans="2:11">
      <c r="B19" s="117" t="s">
        <v>68</v>
      </c>
      <c r="C19" s="35"/>
      <c r="D19" s="35"/>
      <c r="E19" s="35"/>
      <c r="F19" s="35"/>
      <c r="G19" s="321">
        <v>0</v>
      </c>
      <c r="H19" s="321"/>
      <c r="I19" s="280"/>
      <c r="J19" s="280"/>
      <c r="K19" s="281"/>
    </row>
    <row r="20" spans="2:11">
      <c r="B20" s="117" t="s">
        <v>69</v>
      </c>
      <c r="C20" s="35"/>
      <c r="D20" s="35"/>
      <c r="E20" s="35"/>
      <c r="F20" s="35"/>
      <c r="G20" s="321">
        <v>0</v>
      </c>
      <c r="H20" s="321"/>
      <c r="I20" s="280"/>
      <c r="J20" s="280"/>
      <c r="K20" s="281"/>
    </row>
    <row r="21" spans="2:11">
      <c r="B21" s="117" t="s">
        <v>70</v>
      </c>
      <c r="C21" s="35"/>
      <c r="D21" s="35"/>
      <c r="E21" s="35"/>
      <c r="F21" s="35"/>
      <c r="G21" s="321">
        <f ca="1">G18-G19+G20</f>
        <v>1351956485.20506</v>
      </c>
      <c r="H21" s="321"/>
      <c r="I21" s="280"/>
      <c r="J21" s="280"/>
      <c r="K21" s="281"/>
    </row>
    <row r="22" spans="2:11">
      <c r="B22" s="248" t="s">
        <v>71</v>
      </c>
      <c r="C22" s="35"/>
      <c r="D22" s="35"/>
      <c r="E22" s="35"/>
      <c r="F22" s="35"/>
      <c r="G22" s="321">
        <f>Sch!G8</f>
        <v>5000000</v>
      </c>
      <c r="H22" s="280"/>
      <c r="I22" s="280"/>
      <c r="J22" s="280"/>
      <c r="K22" s="281"/>
    </row>
    <row r="23" spans="2:11">
      <c r="B23" s="248" t="s">
        <v>72</v>
      </c>
      <c r="C23" s="35"/>
      <c r="D23" s="35"/>
      <c r="E23" s="35"/>
      <c r="F23" s="35"/>
      <c r="G23" s="321">
        <f>Sch!G9</f>
        <v>30000000</v>
      </c>
      <c r="H23" s="321"/>
      <c r="I23" s="280"/>
      <c r="J23" s="280"/>
      <c r="K23" s="281"/>
    </row>
    <row r="24" spans="2:11">
      <c r="B24" s="249" t="s">
        <v>73</v>
      </c>
      <c r="C24" s="6"/>
      <c r="D24" s="6"/>
      <c r="E24" s="6"/>
      <c r="F24" s="6"/>
      <c r="G24" s="266">
        <f ca="1">G23/G21</f>
        <v>2.2190063310691323E-2</v>
      </c>
      <c r="H24" s="266"/>
      <c r="I24" s="6"/>
      <c r="J24" s="6"/>
      <c r="K24" s="72"/>
    </row>
    <row r="25" spans="2:11">
      <c r="G25" s="8"/>
    </row>
    <row r="27" spans="2:11">
      <c r="H27" s="282"/>
    </row>
    <row r="28" spans="2:11">
      <c r="H28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55"/>
  <sheetViews>
    <sheetView showGridLines="0" workbookViewId="0">
      <pane xSplit="5" ySplit="8" topLeftCell="F9" activePane="bottomRight" state="frozen"/>
      <selection activeCell="C6" sqref="C6"/>
      <selection pane="topRight" activeCell="C6" sqref="C6"/>
      <selection pane="bottomLeft" activeCell="C6" sqref="C6"/>
      <selection pane="bottomRight" activeCell="F9" sqref="F9"/>
    </sheetView>
  </sheetViews>
  <sheetFormatPr defaultColWidth="14.28515625" defaultRowHeight="15"/>
  <cols>
    <col min="1" max="1" width="3.7109375" style="56" customWidth="1"/>
    <col min="2" max="2" width="30.7109375" customWidth="1"/>
    <col min="3" max="5" width="14.28515625" style="56"/>
    <col min="6" max="67" width="16.7109375" style="56" customWidth="1"/>
    <col min="68" max="16384" width="14.28515625" style="56"/>
  </cols>
  <sheetData>
    <row r="1" spans="2:71"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  <c r="BO1" s="60" t="s">
        <v>101</v>
      </c>
    </row>
    <row r="2" spans="2:71"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f>+L1+1</f>
        <v>2</v>
      </c>
      <c r="BO2" s="60" t="s">
        <v>101</v>
      </c>
    </row>
    <row r="3" spans="2:71">
      <c r="F3" s="63" t="s">
        <v>81</v>
      </c>
      <c r="G3" s="64">
        <v>0</v>
      </c>
      <c r="H3" s="64">
        <f>((1+G3)*(1+H2))-1</f>
        <v>8.0000000000000071E-2</v>
      </c>
      <c r="I3" s="64">
        <f>((1+H3)*(1+I2))-1</f>
        <v>0.1664000000000001</v>
      </c>
      <c r="J3" s="64">
        <f>((1+I3)*(1+J2))-1</f>
        <v>0.25971200000000016</v>
      </c>
      <c r="K3" s="64">
        <f>((1+J3)*(1+K2))-1</f>
        <v>0.3604889600000003</v>
      </c>
      <c r="L3" s="63">
        <f t="shared" ref="L3:L5" si="0">+L2+1</f>
        <v>3</v>
      </c>
      <c r="BO3" s="60" t="s">
        <v>101</v>
      </c>
    </row>
    <row r="4" spans="2:71">
      <c r="F4" s="63" t="s">
        <v>215</v>
      </c>
      <c r="G4" s="64">
        <v>0.3</v>
      </c>
      <c r="H4" s="64">
        <v>0.2</v>
      </c>
      <c r="I4" s="64">
        <v>0.2</v>
      </c>
      <c r="J4" s="64">
        <v>0.2</v>
      </c>
      <c r="K4" s="64">
        <v>0.2</v>
      </c>
      <c r="L4" s="63">
        <f t="shared" si="0"/>
        <v>4</v>
      </c>
      <c r="BO4" s="60" t="s">
        <v>101</v>
      </c>
    </row>
    <row r="5" spans="2:71">
      <c r="F5" s="63" t="s">
        <v>309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3">
        <f t="shared" si="0"/>
        <v>5</v>
      </c>
      <c r="BO5" s="60" t="s">
        <v>101</v>
      </c>
    </row>
    <row r="6" spans="2:71" customFormat="1">
      <c r="B6" s="39" t="s">
        <v>59</v>
      </c>
      <c r="C6" s="39"/>
      <c r="D6" s="39"/>
      <c r="E6" s="39"/>
      <c r="F6" s="39"/>
      <c r="G6" s="39" t="s">
        <v>75</v>
      </c>
      <c r="H6" s="39" t="s">
        <v>75</v>
      </c>
      <c r="I6" s="39" t="s">
        <v>75</v>
      </c>
      <c r="J6" s="39" t="s">
        <v>75</v>
      </c>
      <c r="K6" s="39" t="s">
        <v>75</v>
      </c>
      <c r="L6" s="39" t="s">
        <v>75</v>
      </c>
      <c r="M6" s="39" t="s">
        <v>75</v>
      </c>
      <c r="N6" s="39" t="s">
        <v>75</v>
      </c>
      <c r="O6" s="39" t="s">
        <v>75</v>
      </c>
      <c r="P6" s="39" t="s">
        <v>75</v>
      </c>
      <c r="Q6" s="39" t="s">
        <v>75</v>
      </c>
      <c r="R6" s="39" t="s">
        <v>75</v>
      </c>
      <c r="S6" s="39" t="s">
        <v>76</v>
      </c>
      <c r="T6" s="39" t="s">
        <v>76</v>
      </c>
      <c r="U6" s="39" t="s">
        <v>76</v>
      </c>
      <c r="V6" s="39" t="s">
        <v>76</v>
      </c>
      <c r="W6" s="39" t="s">
        <v>76</v>
      </c>
      <c r="X6" s="39" t="s">
        <v>76</v>
      </c>
      <c r="Y6" s="39" t="s">
        <v>76</v>
      </c>
      <c r="Z6" s="39" t="s">
        <v>76</v>
      </c>
      <c r="AA6" s="39" t="s">
        <v>76</v>
      </c>
      <c r="AB6" s="39" t="s">
        <v>76</v>
      </c>
      <c r="AC6" s="39" t="s">
        <v>76</v>
      </c>
      <c r="AD6" s="39" t="s">
        <v>76</v>
      </c>
      <c r="AE6" s="39" t="s">
        <v>77</v>
      </c>
      <c r="AF6" s="39" t="s">
        <v>77</v>
      </c>
      <c r="AG6" s="39" t="s">
        <v>77</v>
      </c>
      <c r="AH6" s="39" t="s">
        <v>77</v>
      </c>
      <c r="AI6" s="39" t="s">
        <v>77</v>
      </c>
      <c r="AJ6" s="39" t="s">
        <v>77</v>
      </c>
      <c r="AK6" s="39" t="s">
        <v>77</v>
      </c>
      <c r="AL6" s="39" t="s">
        <v>77</v>
      </c>
      <c r="AM6" s="39" t="s">
        <v>77</v>
      </c>
      <c r="AN6" s="39" t="s">
        <v>77</v>
      </c>
      <c r="AO6" s="39" t="s">
        <v>77</v>
      </c>
      <c r="AP6" s="39" t="s">
        <v>77</v>
      </c>
      <c r="AQ6" s="39" t="s">
        <v>78</v>
      </c>
      <c r="AR6" s="39" t="s">
        <v>78</v>
      </c>
      <c r="AS6" s="39" t="s">
        <v>78</v>
      </c>
      <c r="AT6" s="39" t="s">
        <v>78</v>
      </c>
      <c r="AU6" s="39" t="s">
        <v>78</v>
      </c>
      <c r="AV6" s="39" t="s">
        <v>78</v>
      </c>
      <c r="AW6" s="39" t="s">
        <v>78</v>
      </c>
      <c r="AX6" s="39" t="s">
        <v>78</v>
      </c>
      <c r="AY6" s="39" t="s">
        <v>78</v>
      </c>
      <c r="AZ6" s="39" t="s">
        <v>78</v>
      </c>
      <c r="BA6" s="39" t="s">
        <v>78</v>
      </c>
      <c r="BB6" s="39" t="s">
        <v>78</v>
      </c>
      <c r="BC6" s="39" t="s">
        <v>79</v>
      </c>
      <c r="BD6" s="39" t="s">
        <v>79</v>
      </c>
      <c r="BE6" s="39" t="s">
        <v>79</v>
      </c>
      <c r="BF6" s="39" t="s">
        <v>79</v>
      </c>
      <c r="BG6" s="39" t="s">
        <v>79</v>
      </c>
      <c r="BH6" s="39" t="s">
        <v>79</v>
      </c>
      <c r="BI6" s="39" t="s">
        <v>79</v>
      </c>
      <c r="BJ6" s="39" t="s">
        <v>79</v>
      </c>
      <c r="BK6" s="39" t="s">
        <v>79</v>
      </c>
      <c r="BL6" s="39" t="s">
        <v>79</v>
      </c>
      <c r="BM6" s="39" t="s">
        <v>79</v>
      </c>
      <c r="BN6" s="39" t="s">
        <v>79</v>
      </c>
      <c r="BO6" s="60" t="s">
        <v>101</v>
      </c>
    </row>
    <row r="7" spans="2:71" customFormat="1">
      <c r="B7" s="39" t="s">
        <v>82</v>
      </c>
      <c r="C7" s="39"/>
      <c r="D7" s="39"/>
      <c r="E7" s="39"/>
      <c r="F7" s="39"/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11</v>
      </c>
      <c r="AD7" s="39">
        <v>12</v>
      </c>
      <c r="AE7" s="39">
        <v>1</v>
      </c>
      <c r="AF7" s="39">
        <v>2</v>
      </c>
      <c r="AG7" s="39">
        <v>3</v>
      </c>
      <c r="AH7" s="39">
        <v>4</v>
      </c>
      <c r="AI7" s="39">
        <v>5</v>
      </c>
      <c r="AJ7" s="39">
        <v>6</v>
      </c>
      <c r="AK7" s="39">
        <v>7</v>
      </c>
      <c r="AL7" s="39">
        <v>8</v>
      </c>
      <c r="AM7" s="39">
        <v>9</v>
      </c>
      <c r="AN7" s="39">
        <v>10</v>
      </c>
      <c r="AO7" s="39">
        <v>11</v>
      </c>
      <c r="AP7" s="39">
        <v>12</v>
      </c>
      <c r="AQ7" s="39">
        <v>1</v>
      </c>
      <c r="AR7" s="39">
        <v>2</v>
      </c>
      <c r="AS7" s="39">
        <v>3</v>
      </c>
      <c r="AT7" s="39">
        <v>4</v>
      </c>
      <c r="AU7" s="39">
        <v>5</v>
      </c>
      <c r="AV7" s="39">
        <v>6</v>
      </c>
      <c r="AW7" s="39">
        <v>7</v>
      </c>
      <c r="AX7" s="39">
        <v>8</v>
      </c>
      <c r="AY7" s="39">
        <v>9</v>
      </c>
      <c r="AZ7" s="39">
        <v>10</v>
      </c>
      <c r="BA7" s="39">
        <v>11</v>
      </c>
      <c r="BB7" s="39">
        <v>12</v>
      </c>
      <c r="BC7" s="39">
        <v>1</v>
      </c>
      <c r="BD7" s="39">
        <v>2</v>
      </c>
      <c r="BE7" s="39">
        <v>3</v>
      </c>
      <c r="BF7" s="39">
        <v>4</v>
      </c>
      <c r="BG7" s="39">
        <v>5</v>
      </c>
      <c r="BH7" s="39">
        <v>6</v>
      </c>
      <c r="BI7" s="39">
        <v>7</v>
      </c>
      <c r="BJ7" s="39">
        <v>8</v>
      </c>
      <c r="BK7" s="39">
        <v>9</v>
      </c>
      <c r="BL7" s="39">
        <v>10</v>
      </c>
      <c r="BM7" s="39">
        <v>11</v>
      </c>
      <c r="BN7" s="39">
        <v>12</v>
      </c>
      <c r="BO7" s="60" t="s">
        <v>101</v>
      </c>
    </row>
    <row r="8" spans="2:71" customFormat="1">
      <c r="B8" s="39" t="s">
        <v>83</v>
      </c>
      <c r="C8" s="39"/>
      <c r="D8" s="39"/>
      <c r="E8" s="39"/>
      <c r="F8" s="39"/>
      <c r="G8" s="39">
        <v>1</v>
      </c>
      <c r="H8" s="39">
        <v>2</v>
      </c>
      <c r="I8" s="39">
        <v>3</v>
      </c>
      <c r="J8" s="39">
        <v>4</v>
      </c>
      <c r="K8" s="39">
        <v>5</v>
      </c>
      <c r="L8" s="39">
        <v>6</v>
      </c>
      <c r="M8" s="39">
        <v>7</v>
      </c>
      <c r="N8" s="39">
        <v>8</v>
      </c>
      <c r="O8" s="39">
        <v>9</v>
      </c>
      <c r="P8" s="39">
        <v>10</v>
      </c>
      <c r="Q8" s="39">
        <v>11</v>
      </c>
      <c r="R8" s="39">
        <v>12</v>
      </c>
      <c r="S8" s="39">
        <v>13</v>
      </c>
      <c r="T8" s="39">
        <v>14</v>
      </c>
      <c r="U8" s="39">
        <v>15</v>
      </c>
      <c r="V8" s="39">
        <v>16</v>
      </c>
      <c r="W8" s="39">
        <v>17</v>
      </c>
      <c r="X8" s="39">
        <v>18</v>
      </c>
      <c r="Y8" s="39">
        <v>19</v>
      </c>
      <c r="Z8" s="39">
        <v>20</v>
      </c>
      <c r="AA8" s="39">
        <v>21</v>
      </c>
      <c r="AB8" s="39">
        <v>22</v>
      </c>
      <c r="AC8" s="39">
        <v>23</v>
      </c>
      <c r="AD8" s="39">
        <v>24</v>
      </c>
      <c r="AE8" s="39">
        <v>25</v>
      </c>
      <c r="AF8" s="39">
        <v>26</v>
      </c>
      <c r="AG8" s="39">
        <v>27</v>
      </c>
      <c r="AH8" s="39">
        <v>28</v>
      </c>
      <c r="AI8" s="39">
        <v>29</v>
      </c>
      <c r="AJ8" s="39">
        <v>30</v>
      </c>
      <c r="AK8" s="39">
        <v>31</v>
      </c>
      <c r="AL8" s="39">
        <v>32</v>
      </c>
      <c r="AM8" s="39">
        <v>33</v>
      </c>
      <c r="AN8" s="39">
        <v>34</v>
      </c>
      <c r="AO8" s="39">
        <v>35</v>
      </c>
      <c r="AP8" s="39">
        <v>36</v>
      </c>
      <c r="AQ8" s="39">
        <v>37</v>
      </c>
      <c r="AR8" s="39">
        <v>38</v>
      </c>
      <c r="AS8" s="39">
        <v>39</v>
      </c>
      <c r="AT8" s="39">
        <v>40</v>
      </c>
      <c r="AU8" s="39">
        <v>41</v>
      </c>
      <c r="AV8" s="39">
        <v>42</v>
      </c>
      <c r="AW8" s="39">
        <v>43</v>
      </c>
      <c r="AX8" s="39">
        <v>44</v>
      </c>
      <c r="AY8" s="39">
        <v>45</v>
      </c>
      <c r="AZ8" s="39">
        <v>46</v>
      </c>
      <c r="BA8" s="39">
        <v>47</v>
      </c>
      <c r="BB8" s="39">
        <v>48</v>
      </c>
      <c r="BC8" s="39">
        <v>49</v>
      </c>
      <c r="BD8" s="39">
        <v>50</v>
      </c>
      <c r="BE8" s="39">
        <v>51</v>
      </c>
      <c r="BF8" s="39">
        <v>52</v>
      </c>
      <c r="BG8" s="39">
        <v>53</v>
      </c>
      <c r="BH8" s="39">
        <v>54</v>
      </c>
      <c r="BI8" s="39">
        <v>55</v>
      </c>
      <c r="BJ8" s="39">
        <v>56</v>
      </c>
      <c r="BK8" s="39">
        <v>57</v>
      </c>
      <c r="BL8" s="39">
        <v>58</v>
      </c>
      <c r="BM8" s="39">
        <v>59</v>
      </c>
      <c r="BN8" s="39">
        <v>60</v>
      </c>
      <c r="BO8" s="60" t="s">
        <v>101</v>
      </c>
    </row>
    <row r="9" spans="2:71" s="58" customFormat="1">
      <c r="B9" s="33"/>
      <c r="C9" s="57"/>
      <c r="D9" s="57"/>
      <c r="E9" s="57"/>
      <c r="F9" s="57"/>
      <c r="BO9" s="60" t="s">
        <v>101</v>
      </c>
    </row>
    <row r="10" spans="2:71" s="60" customFormat="1">
      <c r="B10" s="93" t="s">
        <v>84</v>
      </c>
      <c r="C10" s="94"/>
      <c r="D10" s="390">
        <v>0.3</v>
      </c>
      <c r="E10" s="94"/>
      <c r="F10" s="94"/>
      <c r="G10" s="95">
        <f>$D10*Cost_Buildup!G42</f>
        <v>246000</v>
      </c>
      <c r="H10" s="95">
        <f>$D10*Cost_Buildup!H42</f>
        <v>246000</v>
      </c>
      <c r="I10" s="95">
        <f>$D10*Cost_Buildup!I42</f>
        <v>246000</v>
      </c>
      <c r="J10" s="95">
        <f>$D10*Cost_Buildup!J42</f>
        <v>246000</v>
      </c>
      <c r="K10" s="95">
        <f>$D10*Cost_Buildup!K42</f>
        <v>246000</v>
      </c>
      <c r="L10" s="95">
        <f>$D10*Cost_Buildup!L42</f>
        <v>246000</v>
      </c>
      <c r="M10" s="95">
        <f>$D10*Cost_Buildup!M42</f>
        <v>246000</v>
      </c>
      <c r="N10" s="95">
        <f>$D10*Cost_Buildup!N42</f>
        <v>246000</v>
      </c>
      <c r="O10" s="95">
        <f>$D10*Cost_Buildup!O42</f>
        <v>246000</v>
      </c>
      <c r="P10" s="95">
        <f>$D10*Cost_Buildup!P42</f>
        <v>246000</v>
      </c>
      <c r="Q10" s="95">
        <f>$D10*Cost_Buildup!Q42</f>
        <v>246000</v>
      </c>
      <c r="R10" s="95">
        <f>$D10*Cost_Buildup!R42</f>
        <v>246000</v>
      </c>
      <c r="S10" s="95">
        <f>$D10*Cost_Buildup!S42</f>
        <v>265680</v>
      </c>
      <c r="T10" s="95">
        <f>$D10*Cost_Buildup!T42</f>
        <v>265680</v>
      </c>
      <c r="U10" s="95">
        <f>$D10*Cost_Buildup!U42</f>
        <v>265680</v>
      </c>
      <c r="V10" s="95">
        <f>$D10*Cost_Buildup!V42</f>
        <v>265680</v>
      </c>
      <c r="W10" s="95">
        <f>$D10*Cost_Buildup!W42</f>
        <v>265680</v>
      </c>
      <c r="X10" s="95">
        <f>$D10*Cost_Buildup!X42</f>
        <v>265680</v>
      </c>
      <c r="Y10" s="95">
        <f>$D10*Cost_Buildup!Y42</f>
        <v>265680</v>
      </c>
      <c r="Z10" s="95">
        <f>$D10*Cost_Buildup!Z42</f>
        <v>265680</v>
      </c>
      <c r="AA10" s="95">
        <f>$D10*Cost_Buildup!AA42</f>
        <v>265680</v>
      </c>
      <c r="AB10" s="95">
        <f>$D10*Cost_Buildup!AB42</f>
        <v>265680</v>
      </c>
      <c r="AC10" s="95">
        <f>$D10*Cost_Buildup!AC42</f>
        <v>265680</v>
      </c>
      <c r="AD10" s="95">
        <f>$D10*Cost_Buildup!AD42</f>
        <v>265680</v>
      </c>
      <c r="AE10" s="95">
        <f>$D10*Cost_Buildup!AE42</f>
        <v>286934.39999999997</v>
      </c>
      <c r="AF10" s="95">
        <f>$D10*Cost_Buildup!AF42</f>
        <v>286934.39999999997</v>
      </c>
      <c r="AG10" s="95">
        <f>$D10*Cost_Buildup!AG42</f>
        <v>286934.39999999997</v>
      </c>
      <c r="AH10" s="95">
        <f>$D10*Cost_Buildup!AH42</f>
        <v>286934.39999999997</v>
      </c>
      <c r="AI10" s="95">
        <f>$D10*Cost_Buildup!AI42</f>
        <v>286934.39999999997</v>
      </c>
      <c r="AJ10" s="95">
        <f>$D10*Cost_Buildup!AJ42</f>
        <v>286934.39999999997</v>
      </c>
      <c r="AK10" s="95">
        <f>$D10*Cost_Buildup!AK42</f>
        <v>286934.39999999997</v>
      </c>
      <c r="AL10" s="95">
        <f>$D10*Cost_Buildup!AL42</f>
        <v>286934.39999999997</v>
      </c>
      <c r="AM10" s="95">
        <f>$D10*Cost_Buildup!AM42</f>
        <v>286934.39999999997</v>
      </c>
      <c r="AN10" s="95">
        <f>$D10*Cost_Buildup!AN42</f>
        <v>286934.39999999997</v>
      </c>
      <c r="AO10" s="95">
        <f>$D10*Cost_Buildup!AO42</f>
        <v>286934.39999999997</v>
      </c>
      <c r="AP10" s="95">
        <f>$D10*Cost_Buildup!AP42</f>
        <v>286934.39999999997</v>
      </c>
      <c r="AQ10" s="95">
        <f>$D10*Cost_Buildup!AQ42</f>
        <v>309889.15200000006</v>
      </c>
      <c r="AR10" s="95">
        <f>$D10*Cost_Buildup!AR42</f>
        <v>309889.15200000006</v>
      </c>
      <c r="AS10" s="95">
        <f>$D10*Cost_Buildup!AS42</f>
        <v>309889.15200000006</v>
      </c>
      <c r="AT10" s="95">
        <f>$D10*Cost_Buildup!AT42</f>
        <v>309889.15200000006</v>
      </c>
      <c r="AU10" s="95">
        <f>$D10*Cost_Buildup!AU42</f>
        <v>309889.15200000006</v>
      </c>
      <c r="AV10" s="95">
        <f>$D10*Cost_Buildup!AV42</f>
        <v>309889.15200000006</v>
      </c>
      <c r="AW10" s="95">
        <f>$D10*Cost_Buildup!AW42</f>
        <v>309889.15200000006</v>
      </c>
      <c r="AX10" s="95">
        <f>$D10*Cost_Buildup!AX42</f>
        <v>309889.15200000006</v>
      </c>
      <c r="AY10" s="95">
        <f>$D10*Cost_Buildup!AY42</f>
        <v>309889.15200000006</v>
      </c>
      <c r="AZ10" s="95">
        <f>$D10*Cost_Buildup!AZ42</f>
        <v>309889.15200000006</v>
      </c>
      <c r="BA10" s="95">
        <f>$D10*Cost_Buildup!BA42</f>
        <v>309889.15200000006</v>
      </c>
      <c r="BB10" s="95">
        <f>$D10*Cost_Buildup!BB42</f>
        <v>309889.15200000006</v>
      </c>
      <c r="BC10" s="95">
        <f>$D10*Cost_Buildup!BC42</f>
        <v>334680.2841600001</v>
      </c>
      <c r="BD10" s="95">
        <f>$D10*Cost_Buildup!BD42</f>
        <v>334680.2841600001</v>
      </c>
      <c r="BE10" s="95">
        <f>$D10*Cost_Buildup!BE42</f>
        <v>334680.2841600001</v>
      </c>
      <c r="BF10" s="95">
        <f>$D10*Cost_Buildup!BF42</f>
        <v>334680.2841600001</v>
      </c>
      <c r="BG10" s="95">
        <f>$D10*Cost_Buildup!BG42</f>
        <v>334680.2841600001</v>
      </c>
      <c r="BH10" s="95">
        <f>$D10*Cost_Buildup!BH42</f>
        <v>334680.2841600001</v>
      </c>
      <c r="BI10" s="95">
        <f>$D10*Cost_Buildup!BI42</f>
        <v>334680.2841600001</v>
      </c>
      <c r="BJ10" s="95">
        <f>$D10*Cost_Buildup!BJ42</f>
        <v>334680.2841600001</v>
      </c>
      <c r="BK10" s="95">
        <f>$D10*Cost_Buildup!BK42</f>
        <v>334680.2841600001</v>
      </c>
      <c r="BL10" s="95">
        <f>$D10*Cost_Buildup!BL42</f>
        <v>334680.2841600001</v>
      </c>
      <c r="BM10" s="95">
        <f>$D10*Cost_Buildup!BM42</f>
        <v>334680.2841600001</v>
      </c>
      <c r="BN10" s="96">
        <f>$D10*Cost_Buildup!BN42</f>
        <v>334680.2841600001</v>
      </c>
      <c r="BO10" s="60" t="s">
        <v>101</v>
      </c>
    </row>
    <row r="11" spans="2:71">
      <c r="B11" s="77"/>
      <c r="C11" s="78"/>
      <c r="D11" s="79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1"/>
      <c r="BO11" s="60" t="s">
        <v>101</v>
      </c>
      <c r="BQ11" s="75"/>
    </row>
    <row r="12" spans="2:71" s="58" customFormat="1">
      <c r="B12" s="82" t="s">
        <v>91</v>
      </c>
      <c r="C12" s="83"/>
      <c r="D12" s="83"/>
      <c r="E12" s="83"/>
      <c r="F12" s="83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1"/>
      <c r="BO12" s="60" t="s">
        <v>101</v>
      </c>
    </row>
    <row r="13" spans="2:71" s="58" customFormat="1">
      <c r="B13" s="82" t="s">
        <v>92</v>
      </c>
      <c r="C13" s="84"/>
      <c r="D13" s="83"/>
      <c r="E13" s="83"/>
      <c r="F13" s="83"/>
      <c r="G13" s="80">
        <f>F22</f>
        <v>0</v>
      </c>
      <c r="H13" s="80">
        <f t="shared" ref="H13:BN13" si="1">G22</f>
        <v>914</v>
      </c>
      <c r="I13" s="80">
        <f t="shared" si="1"/>
        <v>1762</v>
      </c>
      <c r="J13" s="80">
        <f t="shared" si="1"/>
        <v>2738</v>
      </c>
      <c r="K13" s="80">
        <f t="shared" si="1"/>
        <v>3860</v>
      </c>
      <c r="L13" s="80">
        <f t="shared" si="1"/>
        <v>5150</v>
      </c>
      <c r="M13" s="80">
        <f t="shared" si="1"/>
        <v>6633</v>
      </c>
      <c r="N13" s="80">
        <f t="shared" si="1"/>
        <v>8339</v>
      </c>
      <c r="O13" s="80">
        <f t="shared" si="1"/>
        <v>10301</v>
      </c>
      <c r="P13" s="80">
        <f t="shared" si="1"/>
        <v>12557</v>
      </c>
      <c r="Q13" s="80">
        <f t="shared" si="1"/>
        <v>15151</v>
      </c>
      <c r="R13" s="80">
        <f t="shared" si="1"/>
        <v>18134</v>
      </c>
      <c r="S13" s="80">
        <f t="shared" si="1"/>
        <v>21565</v>
      </c>
      <c r="T13" s="80">
        <f t="shared" si="1"/>
        <v>23351</v>
      </c>
      <c r="U13" s="80">
        <f t="shared" si="1"/>
        <v>25226</v>
      </c>
      <c r="V13" s="80">
        <f t="shared" si="1"/>
        <v>27195</v>
      </c>
      <c r="W13" s="80">
        <f t="shared" si="1"/>
        <v>29263</v>
      </c>
      <c r="X13" s="80">
        <f t="shared" si="1"/>
        <v>31435</v>
      </c>
      <c r="Y13" s="80">
        <f t="shared" si="1"/>
        <v>33715</v>
      </c>
      <c r="Z13" s="80">
        <f t="shared" si="1"/>
        <v>36109</v>
      </c>
      <c r="AA13" s="80">
        <f t="shared" si="1"/>
        <v>38623</v>
      </c>
      <c r="AB13" s="80">
        <f t="shared" si="1"/>
        <v>41263</v>
      </c>
      <c r="AC13" s="80">
        <f t="shared" si="1"/>
        <v>44035</v>
      </c>
      <c r="AD13" s="80">
        <f t="shared" si="1"/>
        <v>46945</v>
      </c>
      <c r="AE13" s="80">
        <f t="shared" si="1"/>
        <v>50000</v>
      </c>
      <c r="AF13" s="80">
        <f t="shared" si="1"/>
        <v>53266</v>
      </c>
      <c r="AG13" s="80">
        <f t="shared" si="1"/>
        <v>56695</v>
      </c>
      <c r="AH13" s="80">
        <f t="shared" si="1"/>
        <v>60296</v>
      </c>
      <c r="AI13" s="80">
        <f t="shared" si="1"/>
        <v>64077</v>
      </c>
      <c r="AJ13" s="80">
        <f t="shared" si="1"/>
        <v>68046</v>
      </c>
      <c r="AK13" s="80">
        <f t="shared" si="1"/>
        <v>72214</v>
      </c>
      <c r="AL13" s="80">
        <f t="shared" si="1"/>
        <v>76590</v>
      </c>
      <c r="AM13" s="80">
        <f t="shared" si="1"/>
        <v>81185</v>
      </c>
      <c r="AN13" s="80">
        <f t="shared" si="1"/>
        <v>86010</v>
      </c>
      <c r="AO13" s="80">
        <f t="shared" si="1"/>
        <v>91076</v>
      </c>
      <c r="AP13" s="80">
        <f t="shared" si="1"/>
        <v>96396</v>
      </c>
      <c r="AQ13" s="80">
        <f t="shared" si="1"/>
        <v>101982</v>
      </c>
      <c r="AR13" s="80">
        <f t="shared" si="1"/>
        <v>107908</v>
      </c>
      <c r="AS13" s="80">
        <f t="shared" si="1"/>
        <v>114130</v>
      </c>
      <c r="AT13" s="80">
        <f t="shared" si="1"/>
        <v>120663</v>
      </c>
      <c r="AU13" s="80">
        <f t="shared" si="1"/>
        <v>127523</v>
      </c>
      <c r="AV13" s="80">
        <f t="shared" si="1"/>
        <v>134726</v>
      </c>
      <c r="AW13" s="80">
        <f t="shared" si="1"/>
        <v>142289</v>
      </c>
      <c r="AX13" s="80">
        <f t="shared" si="1"/>
        <v>150231</v>
      </c>
      <c r="AY13" s="80">
        <f t="shared" si="1"/>
        <v>158569</v>
      </c>
      <c r="AZ13" s="80">
        <f t="shared" si="1"/>
        <v>167325</v>
      </c>
      <c r="BA13" s="80">
        <f t="shared" si="1"/>
        <v>176518</v>
      </c>
      <c r="BB13" s="80">
        <f t="shared" si="1"/>
        <v>186170</v>
      </c>
      <c r="BC13" s="80">
        <f t="shared" si="1"/>
        <v>196305</v>
      </c>
      <c r="BD13" s="80">
        <f t="shared" si="1"/>
        <v>207013</v>
      </c>
      <c r="BE13" s="80">
        <f t="shared" si="1"/>
        <v>218256</v>
      </c>
      <c r="BF13" s="80">
        <f t="shared" si="1"/>
        <v>230062</v>
      </c>
      <c r="BG13" s="80">
        <f t="shared" si="1"/>
        <v>242458</v>
      </c>
      <c r="BH13" s="80">
        <f t="shared" si="1"/>
        <v>255473</v>
      </c>
      <c r="BI13" s="80">
        <f t="shared" si="1"/>
        <v>269139</v>
      </c>
      <c r="BJ13" s="80">
        <f t="shared" si="1"/>
        <v>283489</v>
      </c>
      <c r="BK13" s="80">
        <f t="shared" si="1"/>
        <v>298557</v>
      </c>
      <c r="BL13" s="80">
        <f t="shared" si="1"/>
        <v>314377</v>
      </c>
      <c r="BM13" s="80">
        <f t="shared" si="1"/>
        <v>330988</v>
      </c>
      <c r="BN13" s="81">
        <f t="shared" si="1"/>
        <v>348430</v>
      </c>
      <c r="BO13" s="60" t="s">
        <v>101</v>
      </c>
    </row>
    <row r="14" spans="2:71" s="58" customFormat="1">
      <c r="B14" s="82" t="s">
        <v>319</v>
      </c>
      <c r="C14" s="84"/>
      <c r="D14" s="83"/>
      <c r="E14" s="83"/>
      <c r="F14" s="83"/>
      <c r="G14" s="363">
        <v>350</v>
      </c>
      <c r="H14" s="80">
        <v>450</v>
      </c>
      <c r="I14" s="80">
        <v>450</v>
      </c>
      <c r="J14" s="80">
        <v>450</v>
      </c>
      <c r="K14" s="80">
        <v>450</v>
      </c>
      <c r="L14" s="80">
        <v>450</v>
      </c>
      <c r="M14" s="80">
        <v>450</v>
      </c>
      <c r="N14" s="80">
        <v>450</v>
      </c>
      <c r="O14" s="80">
        <v>450</v>
      </c>
      <c r="P14" s="80">
        <v>450</v>
      </c>
      <c r="Q14" s="80">
        <v>450</v>
      </c>
      <c r="R14" s="80">
        <v>450</v>
      </c>
      <c r="S14" s="80">
        <v>450</v>
      </c>
      <c r="T14" s="80">
        <v>450</v>
      </c>
      <c r="U14" s="80">
        <v>450</v>
      </c>
      <c r="V14" s="80">
        <v>450</v>
      </c>
      <c r="W14" s="80">
        <v>450</v>
      </c>
      <c r="X14" s="80">
        <v>450</v>
      </c>
      <c r="Y14" s="80">
        <v>450</v>
      </c>
      <c r="Z14" s="80">
        <v>450</v>
      </c>
      <c r="AA14" s="80">
        <v>450</v>
      </c>
      <c r="AB14" s="80">
        <v>450</v>
      </c>
      <c r="AC14" s="80">
        <v>450</v>
      </c>
      <c r="AD14" s="80">
        <v>450</v>
      </c>
      <c r="AE14" s="80">
        <v>450</v>
      </c>
      <c r="AF14" s="80">
        <v>450</v>
      </c>
      <c r="AG14" s="80">
        <v>450</v>
      </c>
      <c r="AH14" s="80">
        <v>450</v>
      </c>
      <c r="AI14" s="80">
        <v>450</v>
      </c>
      <c r="AJ14" s="80">
        <v>450</v>
      </c>
      <c r="AK14" s="80">
        <v>450</v>
      </c>
      <c r="AL14" s="80">
        <v>450</v>
      </c>
      <c r="AM14" s="80">
        <v>450</v>
      </c>
      <c r="AN14" s="80">
        <v>450</v>
      </c>
      <c r="AO14" s="80">
        <v>450</v>
      </c>
      <c r="AP14" s="80">
        <v>450</v>
      </c>
      <c r="AQ14" s="80">
        <v>450</v>
      </c>
      <c r="AR14" s="80">
        <v>450</v>
      </c>
      <c r="AS14" s="80">
        <v>450</v>
      </c>
      <c r="AT14" s="80">
        <v>450</v>
      </c>
      <c r="AU14" s="80">
        <v>450</v>
      </c>
      <c r="AV14" s="80">
        <v>450</v>
      </c>
      <c r="AW14" s="80">
        <v>450</v>
      </c>
      <c r="AX14" s="80">
        <v>450</v>
      </c>
      <c r="AY14" s="80">
        <v>450</v>
      </c>
      <c r="AZ14" s="80">
        <v>450</v>
      </c>
      <c r="BA14" s="80">
        <v>450</v>
      </c>
      <c r="BB14" s="80">
        <v>450</v>
      </c>
      <c r="BC14" s="80">
        <v>450</v>
      </c>
      <c r="BD14" s="80">
        <v>450</v>
      </c>
      <c r="BE14" s="80">
        <v>450</v>
      </c>
      <c r="BF14" s="80">
        <v>450</v>
      </c>
      <c r="BG14" s="80">
        <v>450</v>
      </c>
      <c r="BH14" s="80">
        <v>450</v>
      </c>
      <c r="BI14" s="80">
        <v>450</v>
      </c>
      <c r="BJ14" s="80">
        <v>450</v>
      </c>
      <c r="BK14" s="80">
        <v>450</v>
      </c>
      <c r="BL14" s="80">
        <v>450</v>
      </c>
      <c r="BM14" s="80">
        <v>450</v>
      </c>
      <c r="BN14" s="81">
        <v>450</v>
      </c>
      <c r="BO14" s="60" t="s">
        <v>101</v>
      </c>
    </row>
    <row r="15" spans="2:71" s="60" customFormat="1">
      <c r="B15" s="82" t="s">
        <v>93</v>
      </c>
      <c r="C15" s="358"/>
      <c r="D15" s="61"/>
      <c r="E15" s="61"/>
      <c r="F15" s="61"/>
      <c r="G15" s="80">
        <f t="shared" ref="G15:BN15" si="2">ROUND(G10/G14,0)</f>
        <v>703</v>
      </c>
      <c r="H15" s="80">
        <f t="shared" si="2"/>
        <v>547</v>
      </c>
      <c r="I15" s="80">
        <f t="shared" si="2"/>
        <v>547</v>
      </c>
      <c r="J15" s="80">
        <f t="shared" si="2"/>
        <v>547</v>
      </c>
      <c r="K15" s="80">
        <f t="shared" si="2"/>
        <v>547</v>
      </c>
      <c r="L15" s="80">
        <f t="shared" si="2"/>
        <v>547</v>
      </c>
      <c r="M15" s="80">
        <f t="shared" si="2"/>
        <v>547</v>
      </c>
      <c r="N15" s="80">
        <f t="shared" si="2"/>
        <v>547</v>
      </c>
      <c r="O15" s="80">
        <f t="shared" si="2"/>
        <v>547</v>
      </c>
      <c r="P15" s="80">
        <f t="shared" si="2"/>
        <v>547</v>
      </c>
      <c r="Q15" s="80">
        <f t="shared" si="2"/>
        <v>547</v>
      </c>
      <c r="R15" s="80">
        <f t="shared" si="2"/>
        <v>547</v>
      </c>
      <c r="S15" s="80">
        <f t="shared" si="2"/>
        <v>590</v>
      </c>
      <c r="T15" s="80">
        <f t="shared" si="2"/>
        <v>590</v>
      </c>
      <c r="U15" s="80">
        <f t="shared" si="2"/>
        <v>590</v>
      </c>
      <c r="V15" s="80">
        <f t="shared" si="2"/>
        <v>590</v>
      </c>
      <c r="W15" s="80">
        <f t="shared" si="2"/>
        <v>590</v>
      </c>
      <c r="X15" s="80">
        <f t="shared" si="2"/>
        <v>590</v>
      </c>
      <c r="Y15" s="80">
        <f t="shared" si="2"/>
        <v>590</v>
      </c>
      <c r="Z15" s="80">
        <f t="shared" si="2"/>
        <v>590</v>
      </c>
      <c r="AA15" s="80">
        <f t="shared" si="2"/>
        <v>590</v>
      </c>
      <c r="AB15" s="80">
        <f t="shared" si="2"/>
        <v>590</v>
      </c>
      <c r="AC15" s="80">
        <f t="shared" si="2"/>
        <v>590</v>
      </c>
      <c r="AD15" s="80">
        <f t="shared" si="2"/>
        <v>590</v>
      </c>
      <c r="AE15" s="80">
        <f t="shared" si="2"/>
        <v>638</v>
      </c>
      <c r="AF15" s="80">
        <f t="shared" si="2"/>
        <v>638</v>
      </c>
      <c r="AG15" s="80">
        <f t="shared" si="2"/>
        <v>638</v>
      </c>
      <c r="AH15" s="80">
        <f t="shared" si="2"/>
        <v>638</v>
      </c>
      <c r="AI15" s="80">
        <f t="shared" si="2"/>
        <v>638</v>
      </c>
      <c r="AJ15" s="80">
        <f t="shared" si="2"/>
        <v>638</v>
      </c>
      <c r="AK15" s="80">
        <f t="shared" si="2"/>
        <v>638</v>
      </c>
      <c r="AL15" s="80">
        <f t="shared" si="2"/>
        <v>638</v>
      </c>
      <c r="AM15" s="80">
        <f t="shared" si="2"/>
        <v>638</v>
      </c>
      <c r="AN15" s="80">
        <f t="shared" si="2"/>
        <v>638</v>
      </c>
      <c r="AO15" s="80">
        <f t="shared" si="2"/>
        <v>638</v>
      </c>
      <c r="AP15" s="80">
        <f t="shared" si="2"/>
        <v>638</v>
      </c>
      <c r="AQ15" s="80">
        <f t="shared" si="2"/>
        <v>689</v>
      </c>
      <c r="AR15" s="80">
        <f t="shared" si="2"/>
        <v>689</v>
      </c>
      <c r="AS15" s="80">
        <f t="shared" si="2"/>
        <v>689</v>
      </c>
      <c r="AT15" s="80">
        <f t="shared" si="2"/>
        <v>689</v>
      </c>
      <c r="AU15" s="80">
        <f t="shared" si="2"/>
        <v>689</v>
      </c>
      <c r="AV15" s="80">
        <f t="shared" si="2"/>
        <v>689</v>
      </c>
      <c r="AW15" s="80">
        <f t="shared" si="2"/>
        <v>689</v>
      </c>
      <c r="AX15" s="80">
        <f t="shared" si="2"/>
        <v>689</v>
      </c>
      <c r="AY15" s="80">
        <f t="shared" si="2"/>
        <v>689</v>
      </c>
      <c r="AZ15" s="80">
        <f t="shared" si="2"/>
        <v>689</v>
      </c>
      <c r="BA15" s="80">
        <f t="shared" si="2"/>
        <v>689</v>
      </c>
      <c r="BB15" s="80">
        <f t="shared" si="2"/>
        <v>689</v>
      </c>
      <c r="BC15" s="80">
        <f t="shared" si="2"/>
        <v>744</v>
      </c>
      <c r="BD15" s="80">
        <f t="shared" si="2"/>
        <v>744</v>
      </c>
      <c r="BE15" s="80">
        <f t="shared" si="2"/>
        <v>744</v>
      </c>
      <c r="BF15" s="80">
        <f t="shared" si="2"/>
        <v>744</v>
      </c>
      <c r="BG15" s="80">
        <f t="shared" si="2"/>
        <v>744</v>
      </c>
      <c r="BH15" s="80">
        <f t="shared" si="2"/>
        <v>744</v>
      </c>
      <c r="BI15" s="80">
        <f t="shared" si="2"/>
        <v>744</v>
      </c>
      <c r="BJ15" s="80">
        <f t="shared" si="2"/>
        <v>744</v>
      </c>
      <c r="BK15" s="80">
        <f t="shared" si="2"/>
        <v>744</v>
      </c>
      <c r="BL15" s="80">
        <f t="shared" si="2"/>
        <v>744</v>
      </c>
      <c r="BM15" s="80">
        <f t="shared" si="2"/>
        <v>744</v>
      </c>
      <c r="BN15" s="81">
        <f t="shared" si="2"/>
        <v>744</v>
      </c>
      <c r="BO15" s="60" t="s">
        <v>101</v>
      </c>
      <c r="BS15" s="307"/>
    </row>
    <row r="16" spans="2:71">
      <c r="B16" s="85" t="s">
        <v>94</v>
      </c>
      <c r="D16" s="44"/>
      <c r="E16" s="44"/>
      <c r="F16" s="110"/>
      <c r="G16" s="80">
        <f t="shared" ref="G16:BN16" si="3">G13+G15</f>
        <v>703</v>
      </c>
      <c r="H16" s="80">
        <f t="shared" si="3"/>
        <v>1461</v>
      </c>
      <c r="I16" s="80">
        <f t="shared" si="3"/>
        <v>2309</v>
      </c>
      <c r="J16" s="80">
        <f t="shared" si="3"/>
        <v>3285</v>
      </c>
      <c r="K16" s="80">
        <f t="shared" si="3"/>
        <v>4407</v>
      </c>
      <c r="L16" s="80">
        <f t="shared" si="3"/>
        <v>5697</v>
      </c>
      <c r="M16" s="80">
        <f t="shared" si="3"/>
        <v>7180</v>
      </c>
      <c r="N16" s="80">
        <f t="shared" si="3"/>
        <v>8886</v>
      </c>
      <c r="O16" s="80">
        <f t="shared" si="3"/>
        <v>10848</v>
      </c>
      <c r="P16" s="80">
        <f t="shared" si="3"/>
        <v>13104</v>
      </c>
      <c r="Q16" s="80">
        <f t="shared" si="3"/>
        <v>15698</v>
      </c>
      <c r="R16" s="80">
        <f t="shared" si="3"/>
        <v>18681</v>
      </c>
      <c r="S16" s="80">
        <f t="shared" si="3"/>
        <v>22155</v>
      </c>
      <c r="T16" s="80">
        <f t="shared" si="3"/>
        <v>23941</v>
      </c>
      <c r="U16" s="80">
        <f t="shared" si="3"/>
        <v>25816</v>
      </c>
      <c r="V16" s="80">
        <f t="shared" si="3"/>
        <v>27785</v>
      </c>
      <c r="W16" s="80">
        <f t="shared" si="3"/>
        <v>29853</v>
      </c>
      <c r="X16" s="80">
        <f t="shared" si="3"/>
        <v>32025</v>
      </c>
      <c r="Y16" s="80">
        <f t="shared" si="3"/>
        <v>34305</v>
      </c>
      <c r="Z16" s="80">
        <f t="shared" si="3"/>
        <v>36699</v>
      </c>
      <c r="AA16" s="80">
        <f t="shared" si="3"/>
        <v>39213</v>
      </c>
      <c r="AB16" s="80">
        <f t="shared" si="3"/>
        <v>41853</v>
      </c>
      <c r="AC16" s="80">
        <f t="shared" si="3"/>
        <v>44625</v>
      </c>
      <c r="AD16" s="80">
        <f t="shared" si="3"/>
        <v>47535</v>
      </c>
      <c r="AE16" s="80">
        <f t="shared" si="3"/>
        <v>50638</v>
      </c>
      <c r="AF16" s="80">
        <f t="shared" si="3"/>
        <v>53904</v>
      </c>
      <c r="AG16" s="80">
        <f t="shared" si="3"/>
        <v>57333</v>
      </c>
      <c r="AH16" s="80">
        <f t="shared" si="3"/>
        <v>60934</v>
      </c>
      <c r="AI16" s="80">
        <f t="shared" si="3"/>
        <v>64715</v>
      </c>
      <c r="AJ16" s="80">
        <f t="shared" si="3"/>
        <v>68684</v>
      </c>
      <c r="AK16" s="80">
        <f t="shared" si="3"/>
        <v>72852</v>
      </c>
      <c r="AL16" s="80">
        <f t="shared" si="3"/>
        <v>77228</v>
      </c>
      <c r="AM16" s="80">
        <f t="shared" si="3"/>
        <v>81823</v>
      </c>
      <c r="AN16" s="80">
        <f t="shared" si="3"/>
        <v>86648</v>
      </c>
      <c r="AO16" s="80">
        <f t="shared" si="3"/>
        <v>91714</v>
      </c>
      <c r="AP16" s="80">
        <f t="shared" si="3"/>
        <v>97034</v>
      </c>
      <c r="AQ16" s="80">
        <f t="shared" si="3"/>
        <v>102671</v>
      </c>
      <c r="AR16" s="80">
        <f t="shared" si="3"/>
        <v>108597</v>
      </c>
      <c r="AS16" s="80">
        <f t="shared" si="3"/>
        <v>114819</v>
      </c>
      <c r="AT16" s="80">
        <f t="shared" si="3"/>
        <v>121352</v>
      </c>
      <c r="AU16" s="80">
        <f t="shared" si="3"/>
        <v>128212</v>
      </c>
      <c r="AV16" s="80">
        <f t="shared" si="3"/>
        <v>135415</v>
      </c>
      <c r="AW16" s="80">
        <f t="shared" si="3"/>
        <v>142978</v>
      </c>
      <c r="AX16" s="80">
        <f t="shared" si="3"/>
        <v>150920</v>
      </c>
      <c r="AY16" s="80">
        <f t="shared" si="3"/>
        <v>159258</v>
      </c>
      <c r="AZ16" s="80">
        <f t="shared" si="3"/>
        <v>168014</v>
      </c>
      <c r="BA16" s="80">
        <f t="shared" si="3"/>
        <v>177207</v>
      </c>
      <c r="BB16" s="80">
        <f t="shared" si="3"/>
        <v>186859</v>
      </c>
      <c r="BC16" s="80">
        <f t="shared" si="3"/>
        <v>197049</v>
      </c>
      <c r="BD16" s="80">
        <f t="shared" si="3"/>
        <v>207757</v>
      </c>
      <c r="BE16" s="80">
        <f t="shared" si="3"/>
        <v>219000</v>
      </c>
      <c r="BF16" s="80">
        <f t="shared" si="3"/>
        <v>230806</v>
      </c>
      <c r="BG16" s="80">
        <f t="shared" si="3"/>
        <v>243202</v>
      </c>
      <c r="BH16" s="80">
        <f t="shared" si="3"/>
        <v>256217</v>
      </c>
      <c r="BI16" s="80">
        <f t="shared" si="3"/>
        <v>269883</v>
      </c>
      <c r="BJ16" s="80">
        <f t="shared" si="3"/>
        <v>284233</v>
      </c>
      <c r="BK16" s="80">
        <f t="shared" si="3"/>
        <v>299301</v>
      </c>
      <c r="BL16" s="80">
        <f t="shared" si="3"/>
        <v>315121</v>
      </c>
      <c r="BM16" s="80">
        <f t="shared" si="3"/>
        <v>331732</v>
      </c>
      <c r="BN16" s="81">
        <f t="shared" si="3"/>
        <v>349174</v>
      </c>
      <c r="BO16" s="60" t="s">
        <v>101</v>
      </c>
    </row>
    <row r="17" spans="1:71">
      <c r="B17" s="85" t="s">
        <v>95</v>
      </c>
      <c r="D17" s="44"/>
      <c r="E17" s="44"/>
      <c r="F17" s="44"/>
      <c r="G17" s="86">
        <f>HLOOKUP(G$6,$G$1:$K$5,$L$4,0)</f>
        <v>0.3</v>
      </c>
      <c r="H17" s="86">
        <f t="shared" ref="H17:BN17" si="4">HLOOKUP(H$6,$G$1:$K$5,$L$4,0)</f>
        <v>0.3</v>
      </c>
      <c r="I17" s="86">
        <f t="shared" si="4"/>
        <v>0.3</v>
      </c>
      <c r="J17" s="86">
        <f t="shared" si="4"/>
        <v>0.3</v>
      </c>
      <c r="K17" s="86">
        <f t="shared" si="4"/>
        <v>0.3</v>
      </c>
      <c r="L17" s="86">
        <f t="shared" si="4"/>
        <v>0.3</v>
      </c>
      <c r="M17" s="86">
        <f t="shared" si="4"/>
        <v>0.3</v>
      </c>
      <c r="N17" s="86">
        <f t="shared" si="4"/>
        <v>0.3</v>
      </c>
      <c r="O17" s="86">
        <f t="shared" si="4"/>
        <v>0.3</v>
      </c>
      <c r="P17" s="86">
        <f t="shared" si="4"/>
        <v>0.3</v>
      </c>
      <c r="Q17" s="86">
        <f t="shared" si="4"/>
        <v>0.3</v>
      </c>
      <c r="R17" s="86">
        <f t="shared" si="4"/>
        <v>0.3</v>
      </c>
      <c r="S17" s="86">
        <f t="shared" si="4"/>
        <v>0.2</v>
      </c>
      <c r="T17" s="86">
        <f t="shared" si="4"/>
        <v>0.2</v>
      </c>
      <c r="U17" s="86">
        <f t="shared" si="4"/>
        <v>0.2</v>
      </c>
      <c r="V17" s="86">
        <f t="shared" si="4"/>
        <v>0.2</v>
      </c>
      <c r="W17" s="86">
        <f t="shared" si="4"/>
        <v>0.2</v>
      </c>
      <c r="X17" s="86">
        <f t="shared" si="4"/>
        <v>0.2</v>
      </c>
      <c r="Y17" s="86">
        <f t="shared" si="4"/>
        <v>0.2</v>
      </c>
      <c r="Z17" s="86">
        <f t="shared" si="4"/>
        <v>0.2</v>
      </c>
      <c r="AA17" s="86">
        <f t="shared" si="4"/>
        <v>0.2</v>
      </c>
      <c r="AB17" s="86">
        <f t="shared" si="4"/>
        <v>0.2</v>
      </c>
      <c r="AC17" s="86">
        <f t="shared" si="4"/>
        <v>0.2</v>
      </c>
      <c r="AD17" s="86">
        <f t="shared" si="4"/>
        <v>0.2</v>
      </c>
      <c r="AE17" s="86">
        <f t="shared" si="4"/>
        <v>0.2</v>
      </c>
      <c r="AF17" s="86">
        <f t="shared" si="4"/>
        <v>0.2</v>
      </c>
      <c r="AG17" s="86">
        <f t="shared" si="4"/>
        <v>0.2</v>
      </c>
      <c r="AH17" s="86">
        <f t="shared" si="4"/>
        <v>0.2</v>
      </c>
      <c r="AI17" s="86">
        <f t="shared" si="4"/>
        <v>0.2</v>
      </c>
      <c r="AJ17" s="86">
        <f t="shared" si="4"/>
        <v>0.2</v>
      </c>
      <c r="AK17" s="86">
        <f t="shared" si="4"/>
        <v>0.2</v>
      </c>
      <c r="AL17" s="86">
        <f t="shared" si="4"/>
        <v>0.2</v>
      </c>
      <c r="AM17" s="86">
        <f t="shared" si="4"/>
        <v>0.2</v>
      </c>
      <c r="AN17" s="86">
        <f t="shared" si="4"/>
        <v>0.2</v>
      </c>
      <c r="AO17" s="86">
        <f t="shared" si="4"/>
        <v>0.2</v>
      </c>
      <c r="AP17" s="86">
        <f t="shared" si="4"/>
        <v>0.2</v>
      </c>
      <c r="AQ17" s="86">
        <f t="shared" si="4"/>
        <v>0.2</v>
      </c>
      <c r="AR17" s="86">
        <f t="shared" si="4"/>
        <v>0.2</v>
      </c>
      <c r="AS17" s="86">
        <f t="shared" si="4"/>
        <v>0.2</v>
      </c>
      <c r="AT17" s="86">
        <f t="shared" si="4"/>
        <v>0.2</v>
      </c>
      <c r="AU17" s="86">
        <f t="shared" si="4"/>
        <v>0.2</v>
      </c>
      <c r="AV17" s="86">
        <f t="shared" si="4"/>
        <v>0.2</v>
      </c>
      <c r="AW17" s="86">
        <f t="shared" si="4"/>
        <v>0.2</v>
      </c>
      <c r="AX17" s="86">
        <f t="shared" si="4"/>
        <v>0.2</v>
      </c>
      <c r="AY17" s="86">
        <f t="shared" si="4"/>
        <v>0.2</v>
      </c>
      <c r="AZ17" s="86">
        <f t="shared" si="4"/>
        <v>0.2</v>
      </c>
      <c r="BA17" s="86">
        <f t="shared" si="4"/>
        <v>0.2</v>
      </c>
      <c r="BB17" s="86">
        <f t="shared" si="4"/>
        <v>0.2</v>
      </c>
      <c r="BC17" s="86">
        <f t="shared" si="4"/>
        <v>0.2</v>
      </c>
      <c r="BD17" s="86">
        <f t="shared" si="4"/>
        <v>0.2</v>
      </c>
      <c r="BE17" s="86">
        <f t="shared" si="4"/>
        <v>0.2</v>
      </c>
      <c r="BF17" s="86">
        <f t="shared" si="4"/>
        <v>0.2</v>
      </c>
      <c r="BG17" s="86">
        <f t="shared" si="4"/>
        <v>0.2</v>
      </c>
      <c r="BH17" s="86">
        <f t="shared" si="4"/>
        <v>0.2</v>
      </c>
      <c r="BI17" s="86">
        <f t="shared" si="4"/>
        <v>0.2</v>
      </c>
      <c r="BJ17" s="86">
        <f t="shared" si="4"/>
        <v>0.2</v>
      </c>
      <c r="BK17" s="86">
        <f t="shared" si="4"/>
        <v>0.2</v>
      </c>
      <c r="BL17" s="86">
        <f t="shared" si="4"/>
        <v>0.2</v>
      </c>
      <c r="BM17" s="86">
        <f t="shared" si="4"/>
        <v>0.2</v>
      </c>
      <c r="BN17" s="87">
        <f t="shared" si="4"/>
        <v>0.2</v>
      </c>
      <c r="BO17" s="60" t="s">
        <v>101</v>
      </c>
      <c r="BS17" s="306"/>
    </row>
    <row r="18" spans="1:71">
      <c r="B18" s="85" t="s">
        <v>96</v>
      </c>
      <c r="D18" s="44"/>
      <c r="E18" s="44"/>
      <c r="F18" s="44"/>
      <c r="G18" s="80">
        <f t="shared" ref="G18:BN18" si="5">ROUND(G16*G17,0)</f>
        <v>211</v>
      </c>
      <c r="H18" s="80">
        <f t="shared" si="5"/>
        <v>438</v>
      </c>
      <c r="I18" s="80">
        <f t="shared" si="5"/>
        <v>693</v>
      </c>
      <c r="J18" s="80">
        <f t="shared" si="5"/>
        <v>986</v>
      </c>
      <c r="K18" s="80">
        <f t="shared" si="5"/>
        <v>1322</v>
      </c>
      <c r="L18" s="80">
        <f t="shared" si="5"/>
        <v>1709</v>
      </c>
      <c r="M18" s="80">
        <f t="shared" si="5"/>
        <v>2154</v>
      </c>
      <c r="N18" s="80">
        <f t="shared" si="5"/>
        <v>2666</v>
      </c>
      <c r="O18" s="80">
        <f t="shared" si="5"/>
        <v>3254</v>
      </c>
      <c r="P18" s="80">
        <f t="shared" si="5"/>
        <v>3931</v>
      </c>
      <c r="Q18" s="80">
        <f t="shared" si="5"/>
        <v>4709</v>
      </c>
      <c r="R18" s="80">
        <f t="shared" si="5"/>
        <v>5604</v>
      </c>
      <c r="S18" s="80">
        <f t="shared" si="5"/>
        <v>4431</v>
      </c>
      <c r="T18" s="80">
        <f t="shared" si="5"/>
        <v>4788</v>
      </c>
      <c r="U18" s="80">
        <f t="shared" si="5"/>
        <v>5163</v>
      </c>
      <c r="V18" s="80">
        <f t="shared" si="5"/>
        <v>5557</v>
      </c>
      <c r="W18" s="80">
        <f t="shared" si="5"/>
        <v>5971</v>
      </c>
      <c r="X18" s="80">
        <f t="shared" si="5"/>
        <v>6405</v>
      </c>
      <c r="Y18" s="80">
        <f t="shared" si="5"/>
        <v>6861</v>
      </c>
      <c r="Z18" s="80">
        <f t="shared" si="5"/>
        <v>7340</v>
      </c>
      <c r="AA18" s="80">
        <f t="shared" si="5"/>
        <v>7843</v>
      </c>
      <c r="AB18" s="80">
        <f t="shared" si="5"/>
        <v>8371</v>
      </c>
      <c r="AC18" s="80">
        <f t="shared" si="5"/>
        <v>8925</v>
      </c>
      <c r="AD18" s="80">
        <f t="shared" si="5"/>
        <v>9507</v>
      </c>
      <c r="AE18" s="80">
        <f t="shared" si="5"/>
        <v>10128</v>
      </c>
      <c r="AF18" s="80">
        <f t="shared" si="5"/>
        <v>10781</v>
      </c>
      <c r="AG18" s="80">
        <f t="shared" si="5"/>
        <v>11467</v>
      </c>
      <c r="AH18" s="80">
        <f t="shared" si="5"/>
        <v>12187</v>
      </c>
      <c r="AI18" s="80">
        <f t="shared" si="5"/>
        <v>12943</v>
      </c>
      <c r="AJ18" s="80">
        <f t="shared" si="5"/>
        <v>13737</v>
      </c>
      <c r="AK18" s="80">
        <f t="shared" si="5"/>
        <v>14570</v>
      </c>
      <c r="AL18" s="80">
        <f t="shared" si="5"/>
        <v>15446</v>
      </c>
      <c r="AM18" s="80">
        <f t="shared" si="5"/>
        <v>16365</v>
      </c>
      <c r="AN18" s="80">
        <f t="shared" si="5"/>
        <v>17330</v>
      </c>
      <c r="AO18" s="80">
        <f t="shared" si="5"/>
        <v>18343</v>
      </c>
      <c r="AP18" s="80">
        <f t="shared" si="5"/>
        <v>19407</v>
      </c>
      <c r="AQ18" s="80">
        <f t="shared" si="5"/>
        <v>20534</v>
      </c>
      <c r="AR18" s="80">
        <f t="shared" si="5"/>
        <v>21719</v>
      </c>
      <c r="AS18" s="80">
        <f t="shared" si="5"/>
        <v>22964</v>
      </c>
      <c r="AT18" s="80">
        <f t="shared" si="5"/>
        <v>24270</v>
      </c>
      <c r="AU18" s="80">
        <f t="shared" si="5"/>
        <v>25642</v>
      </c>
      <c r="AV18" s="80">
        <f t="shared" si="5"/>
        <v>27083</v>
      </c>
      <c r="AW18" s="80">
        <f t="shared" si="5"/>
        <v>28596</v>
      </c>
      <c r="AX18" s="80">
        <f t="shared" si="5"/>
        <v>30184</v>
      </c>
      <c r="AY18" s="80">
        <f t="shared" si="5"/>
        <v>31852</v>
      </c>
      <c r="AZ18" s="80">
        <f t="shared" si="5"/>
        <v>33603</v>
      </c>
      <c r="BA18" s="80">
        <f t="shared" si="5"/>
        <v>35441</v>
      </c>
      <c r="BB18" s="80">
        <f t="shared" si="5"/>
        <v>37372</v>
      </c>
      <c r="BC18" s="80">
        <f t="shared" si="5"/>
        <v>39410</v>
      </c>
      <c r="BD18" s="80">
        <f t="shared" si="5"/>
        <v>41551</v>
      </c>
      <c r="BE18" s="80">
        <f t="shared" si="5"/>
        <v>43800</v>
      </c>
      <c r="BF18" s="80">
        <f t="shared" si="5"/>
        <v>46161</v>
      </c>
      <c r="BG18" s="80">
        <f t="shared" si="5"/>
        <v>48640</v>
      </c>
      <c r="BH18" s="80">
        <f t="shared" si="5"/>
        <v>51243</v>
      </c>
      <c r="BI18" s="80">
        <f t="shared" si="5"/>
        <v>53977</v>
      </c>
      <c r="BJ18" s="80">
        <f t="shared" si="5"/>
        <v>56847</v>
      </c>
      <c r="BK18" s="80">
        <f t="shared" si="5"/>
        <v>59860</v>
      </c>
      <c r="BL18" s="80">
        <f t="shared" si="5"/>
        <v>63024</v>
      </c>
      <c r="BM18" s="80">
        <f t="shared" si="5"/>
        <v>66346</v>
      </c>
      <c r="BN18" s="81">
        <f t="shared" si="5"/>
        <v>69835</v>
      </c>
      <c r="BO18" s="60" t="s">
        <v>101</v>
      </c>
    </row>
    <row r="19" spans="1:71">
      <c r="B19" s="85" t="s">
        <v>97</v>
      </c>
      <c r="D19" s="44"/>
      <c r="E19" s="44"/>
      <c r="F19" s="44"/>
      <c r="G19" s="80">
        <f t="shared" ref="G19:BN19" si="6">G16+G18</f>
        <v>914</v>
      </c>
      <c r="H19" s="80">
        <f t="shared" si="6"/>
        <v>1899</v>
      </c>
      <c r="I19" s="80">
        <f t="shared" si="6"/>
        <v>3002</v>
      </c>
      <c r="J19" s="80">
        <f t="shared" si="6"/>
        <v>4271</v>
      </c>
      <c r="K19" s="80">
        <f t="shared" si="6"/>
        <v>5729</v>
      </c>
      <c r="L19" s="80">
        <f t="shared" si="6"/>
        <v>7406</v>
      </c>
      <c r="M19" s="80">
        <f t="shared" si="6"/>
        <v>9334</v>
      </c>
      <c r="N19" s="80">
        <f t="shared" si="6"/>
        <v>11552</v>
      </c>
      <c r="O19" s="80">
        <f t="shared" si="6"/>
        <v>14102</v>
      </c>
      <c r="P19" s="80">
        <f t="shared" si="6"/>
        <v>17035</v>
      </c>
      <c r="Q19" s="80">
        <f t="shared" si="6"/>
        <v>20407</v>
      </c>
      <c r="R19" s="80">
        <f t="shared" si="6"/>
        <v>24285</v>
      </c>
      <c r="S19" s="80">
        <f t="shared" si="6"/>
        <v>26586</v>
      </c>
      <c r="T19" s="80">
        <f t="shared" si="6"/>
        <v>28729</v>
      </c>
      <c r="U19" s="80">
        <f t="shared" si="6"/>
        <v>30979</v>
      </c>
      <c r="V19" s="80">
        <f t="shared" si="6"/>
        <v>33342</v>
      </c>
      <c r="W19" s="80">
        <f t="shared" si="6"/>
        <v>35824</v>
      </c>
      <c r="X19" s="80">
        <f t="shared" si="6"/>
        <v>38430</v>
      </c>
      <c r="Y19" s="80">
        <f t="shared" si="6"/>
        <v>41166</v>
      </c>
      <c r="Z19" s="80">
        <f t="shared" si="6"/>
        <v>44039</v>
      </c>
      <c r="AA19" s="80">
        <f t="shared" si="6"/>
        <v>47056</v>
      </c>
      <c r="AB19" s="80">
        <f t="shared" si="6"/>
        <v>50224</v>
      </c>
      <c r="AC19" s="80">
        <f t="shared" si="6"/>
        <v>53550</v>
      </c>
      <c r="AD19" s="80">
        <f t="shared" si="6"/>
        <v>57042</v>
      </c>
      <c r="AE19" s="80">
        <f t="shared" si="6"/>
        <v>60766</v>
      </c>
      <c r="AF19" s="80">
        <f t="shared" si="6"/>
        <v>64685</v>
      </c>
      <c r="AG19" s="80">
        <f t="shared" si="6"/>
        <v>68800</v>
      </c>
      <c r="AH19" s="80">
        <f t="shared" si="6"/>
        <v>73121</v>
      </c>
      <c r="AI19" s="80">
        <f t="shared" si="6"/>
        <v>77658</v>
      </c>
      <c r="AJ19" s="80">
        <f t="shared" si="6"/>
        <v>82421</v>
      </c>
      <c r="AK19" s="80">
        <f t="shared" si="6"/>
        <v>87422</v>
      </c>
      <c r="AL19" s="80">
        <f t="shared" si="6"/>
        <v>92674</v>
      </c>
      <c r="AM19" s="80">
        <f t="shared" si="6"/>
        <v>98188</v>
      </c>
      <c r="AN19" s="80">
        <f t="shared" si="6"/>
        <v>103978</v>
      </c>
      <c r="AO19" s="80">
        <f t="shared" si="6"/>
        <v>110057</v>
      </c>
      <c r="AP19" s="80">
        <f t="shared" si="6"/>
        <v>116441</v>
      </c>
      <c r="AQ19" s="80">
        <f t="shared" si="6"/>
        <v>123205</v>
      </c>
      <c r="AR19" s="80">
        <f t="shared" si="6"/>
        <v>130316</v>
      </c>
      <c r="AS19" s="80">
        <f t="shared" si="6"/>
        <v>137783</v>
      </c>
      <c r="AT19" s="80">
        <f t="shared" si="6"/>
        <v>145622</v>
      </c>
      <c r="AU19" s="80">
        <f t="shared" si="6"/>
        <v>153854</v>
      </c>
      <c r="AV19" s="80">
        <f t="shared" si="6"/>
        <v>162498</v>
      </c>
      <c r="AW19" s="80">
        <f t="shared" si="6"/>
        <v>171574</v>
      </c>
      <c r="AX19" s="80">
        <f t="shared" si="6"/>
        <v>181104</v>
      </c>
      <c r="AY19" s="80">
        <f t="shared" si="6"/>
        <v>191110</v>
      </c>
      <c r="AZ19" s="80">
        <f t="shared" si="6"/>
        <v>201617</v>
      </c>
      <c r="BA19" s="80">
        <f t="shared" si="6"/>
        <v>212648</v>
      </c>
      <c r="BB19" s="80">
        <f t="shared" si="6"/>
        <v>224231</v>
      </c>
      <c r="BC19" s="80">
        <f t="shared" si="6"/>
        <v>236459</v>
      </c>
      <c r="BD19" s="80">
        <f t="shared" si="6"/>
        <v>249308</v>
      </c>
      <c r="BE19" s="80">
        <f t="shared" si="6"/>
        <v>262800</v>
      </c>
      <c r="BF19" s="80">
        <f t="shared" si="6"/>
        <v>276967</v>
      </c>
      <c r="BG19" s="80">
        <f t="shared" si="6"/>
        <v>291842</v>
      </c>
      <c r="BH19" s="80">
        <f t="shared" si="6"/>
        <v>307460</v>
      </c>
      <c r="BI19" s="80">
        <f t="shared" si="6"/>
        <v>323860</v>
      </c>
      <c r="BJ19" s="80">
        <f t="shared" si="6"/>
        <v>341080</v>
      </c>
      <c r="BK19" s="80">
        <f t="shared" si="6"/>
        <v>359161</v>
      </c>
      <c r="BL19" s="80">
        <f t="shared" si="6"/>
        <v>378145</v>
      </c>
      <c r="BM19" s="80">
        <f t="shared" si="6"/>
        <v>398078</v>
      </c>
      <c r="BN19" s="81">
        <f t="shared" si="6"/>
        <v>419009</v>
      </c>
      <c r="BO19" s="60" t="s">
        <v>101</v>
      </c>
    </row>
    <row r="20" spans="1:71">
      <c r="B20" s="85" t="s">
        <v>320</v>
      </c>
      <c r="D20" s="44"/>
      <c r="E20" s="44"/>
      <c r="F20" s="44"/>
      <c r="G20" s="109">
        <v>0.15</v>
      </c>
      <c r="H20" s="86">
        <f>G20</f>
        <v>0.15</v>
      </c>
      <c r="I20" s="86">
        <f t="shared" ref="I20:BN20" si="7">H20</f>
        <v>0.15</v>
      </c>
      <c r="J20" s="86">
        <f t="shared" si="7"/>
        <v>0.15</v>
      </c>
      <c r="K20" s="86">
        <f t="shared" si="7"/>
        <v>0.15</v>
      </c>
      <c r="L20" s="86">
        <f t="shared" si="7"/>
        <v>0.15</v>
      </c>
      <c r="M20" s="86">
        <f t="shared" si="7"/>
        <v>0.15</v>
      </c>
      <c r="N20" s="86">
        <f t="shared" si="7"/>
        <v>0.15</v>
      </c>
      <c r="O20" s="86">
        <f t="shared" si="7"/>
        <v>0.15</v>
      </c>
      <c r="P20" s="86">
        <f t="shared" si="7"/>
        <v>0.15</v>
      </c>
      <c r="Q20" s="86">
        <f t="shared" si="7"/>
        <v>0.15</v>
      </c>
      <c r="R20" s="86">
        <f t="shared" si="7"/>
        <v>0.15</v>
      </c>
      <c r="S20" s="109">
        <f t="shared" si="7"/>
        <v>0.15</v>
      </c>
      <c r="T20" s="86">
        <f t="shared" si="7"/>
        <v>0.15</v>
      </c>
      <c r="U20" s="86">
        <f t="shared" si="7"/>
        <v>0.15</v>
      </c>
      <c r="V20" s="86">
        <f t="shared" si="7"/>
        <v>0.15</v>
      </c>
      <c r="W20" s="86">
        <f t="shared" si="7"/>
        <v>0.15</v>
      </c>
      <c r="X20" s="86">
        <f t="shared" si="7"/>
        <v>0.15</v>
      </c>
      <c r="Y20" s="86">
        <f t="shared" si="7"/>
        <v>0.15</v>
      </c>
      <c r="Z20" s="86">
        <f t="shared" si="7"/>
        <v>0.15</v>
      </c>
      <c r="AA20" s="86">
        <f t="shared" si="7"/>
        <v>0.15</v>
      </c>
      <c r="AB20" s="86">
        <f t="shared" si="7"/>
        <v>0.15</v>
      </c>
      <c r="AC20" s="86">
        <f t="shared" si="7"/>
        <v>0.15</v>
      </c>
      <c r="AD20" s="86">
        <f t="shared" si="7"/>
        <v>0.15</v>
      </c>
      <c r="AE20" s="109">
        <f t="shared" si="7"/>
        <v>0.15</v>
      </c>
      <c r="AF20" s="86">
        <f t="shared" si="7"/>
        <v>0.15</v>
      </c>
      <c r="AG20" s="86">
        <f t="shared" si="7"/>
        <v>0.15</v>
      </c>
      <c r="AH20" s="86">
        <f t="shared" si="7"/>
        <v>0.15</v>
      </c>
      <c r="AI20" s="86">
        <f t="shared" si="7"/>
        <v>0.15</v>
      </c>
      <c r="AJ20" s="86">
        <f t="shared" si="7"/>
        <v>0.15</v>
      </c>
      <c r="AK20" s="86">
        <f t="shared" si="7"/>
        <v>0.15</v>
      </c>
      <c r="AL20" s="86">
        <f t="shared" si="7"/>
        <v>0.15</v>
      </c>
      <c r="AM20" s="86">
        <f t="shared" si="7"/>
        <v>0.15</v>
      </c>
      <c r="AN20" s="86">
        <f t="shared" si="7"/>
        <v>0.15</v>
      </c>
      <c r="AO20" s="86">
        <f t="shared" si="7"/>
        <v>0.15</v>
      </c>
      <c r="AP20" s="86">
        <f t="shared" si="7"/>
        <v>0.15</v>
      </c>
      <c r="AQ20" s="109">
        <f t="shared" si="7"/>
        <v>0.15</v>
      </c>
      <c r="AR20" s="86">
        <f t="shared" si="7"/>
        <v>0.15</v>
      </c>
      <c r="AS20" s="86">
        <f t="shared" si="7"/>
        <v>0.15</v>
      </c>
      <c r="AT20" s="86">
        <f t="shared" si="7"/>
        <v>0.15</v>
      </c>
      <c r="AU20" s="86">
        <f t="shared" si="7"/>
        <v>0.15</v>
      </c>
      <c r="AV20" s="86">
        <f t="shared" si="7"/>
        <v>0.15</v>
      </c>
      <c r="AW20" s="86">
        <f t="shared" si="7"/>
        <v>0.15</v>
      </c>
      <c r="AX20" s="86">
        <f t="shared" si="7"/>
        <v>0.15</v>
      </c>
      <c r="AY20" s="86">
        <f t="shared" si="7"/>
        <v>0.15</v>
      </c>
      <c r="AZ20" s="86">
        <f t="shared" si="7"/>
        <v>0.15</v>
      </c>
      <c r="BA20" s="86">
        <f t="shared" si="7"/>
        <v>0.15</v>
      </c>
      <c r="BB20" s="86">
        <f t="shared" si="7"/>
        <v>0.15</v>
      </c>
      <c r="BC20" s="109">
        <f t="shared" si="7"/>
        <v>0.15</v>
      </c>
      <c r="BD20" s="86">
        <f t="shared" si="7"/>
        <v>0.15</v>
      </c>
      <c r="BE20" s="86">
        <f t="shared" si="7"/>
        <v>0.15</v>
      </c>
      <c r="BF20" s="86">
        <f t="shared" si="7"/>
        <v>0.15</v>
      </c>
      <c r="BG20" s="86">
        <f t="shared" si="7"/>
        <v>0.15</v>
      </c>
      <c r="BH20" s="86">
        <f t="shared" si="7"/>
        <v>0.15</v>
      </c>
      <c r="BI20" s="86">
        <f t="shared" si="7"/>
        <v>0.15</v>
      </c>
      <c r="BJ20" s="86">
        <f t="shared" si="7"/>
        <v>0.15</v>
      </c>
      <c r="BK20" s="86">
        <f t="shared" si="7"/>
        <v>0.15</v>
      </c>
      <c r="BL20" s="86">
        <f t="shared" si="7"/>
        <v>0.15</v>
      </c>
      <c r="BM20" s="86">
        <f t="shared" si="7"/>
        <v>0.15</v>
      </c>
      <c r="BN20" s="87">
        <f t="shared" si="7"/>
        <v>0.15</v>
      </c>
      <c r="BO20" s="60" t="s">
        <v>101</v>
      </c>
    </row>
    <row r="21" spans="1:71">
      <c r="B21" s="85" t="s">
        <v>98</v>
      </c>
      <c r="C21" s="359"/>
      <c r="D21" s="44" t="s">
        <v>99</v>
      </c>
      <c r="E21" s="44"/>
      <c r="F21" s="44"/>
      <c r="G21" s="80">
        <f>ROUND(G13*G20,0)</f>
        <v>0</v>
      </c>
      <c r="H21" s="80">
        <f t="shared" ref="H21:BN21" si="8">ROUND(H13*H20,0)</f>
        <v>137</v>
      </c>
      <c r="I21" s="80">
        <f t="shared" si="8"/>
        <v>264</v>
      </c>
      <c r="J21" s="80">
        <f t="shared" si="8"/>
        <v>411</v>
      </c>
      <c r="K21" s="80">
        <f t="shared" si="8"/>
        <v>579</v>
      </c>
      <c r="L21" s="80">
        <f t="shared" si="8"/>
        <v>773</v>
      </c>
      <c r="M21" s="80">
        <f t="shared" si="8"/>
        <v>995</v>
      </c>
      <c r="N21" s="80">
        <f t="shared" si="8"/>
        <v>1251</v>
      </c>
      <c r="O21" s="80">
        <f t="shared" si="8"/>
        <v>1545</v>
      </c>
      <c r="P21" s="80">
        <f t="shared" si="8"/>
        <v>1884</v>
      </c>
      <c r="Q21" s="80">
        <f t="shared" si="8"/>
        <v>2273</v>
      </c>
      <c r="R21" s="80">
        <f t="shared" si="8"/>
        <v>2720</v>
      </c>
      <c r="S21" s="80">
        <f t="shared" si="8"/>
        <v>3235</v>
      </c>
      <c r="T21" s="80">
        <f t="shared" si="8"/>
        <v>3503</v>
      </c>
      <c r="U21" s="80">
        <f t="shared" si="8"/>
        <v>3784</v>
      </c>
      <c r="V21" s="80">
        <f t="shared" si="8"/>
        <v>4079</v>
      </c>
      <c r="W21" s="80">
        <f t="shared" si="8"/>
        <v>4389</v>
      </c>
      <c r="X21" s="80">
        <f t="shared" si="8"/>
        <v>4715</v>
      </c>
      <c r="Y21" s="80">
        <f t="shared" si="8"/>
        <v>5057</v>
      </c>
      <c r="Z21" s="80">
        <f t="shared" si="8"/>
        <v>5416</v>
      </c>
      <c r="AA21" s="80">
        <f t="shared" si="8"/>
        <v>5793</v>
      </c>
      <c r="AB21" s="80">
        <f t="shared" si="8"/>
        <v>6189</v>
      </c>
      <c r="AC21" s="80">
        <f t="shared" si="8"/>
        <v>6605</v>
      </c>
      <c r="AD21" s="80">
        <f t="shared" si="8"/>
        <v>7042</v>
      </c>
      <c r="AE21" s="80">
        <f t="shared" si="8"/>
        <v>7500</v>
      </c>
      <c r="AF21" s="80">
        <f t="shared" si="8"/>
        <v>7990</v>
      </c>
      <c r="AG21" s="80">
        <f t="shared" si="8"/>
        <v>8504</v>
      </c>
      <c r="AH21" s="80">
        <f t="shared" si="8"/>
        <v>9044</v>
      </c>
      <c r="AI21" s="80">
        <f t="shared" si="8"/>
        <v>9612</v>
      </c>
      <c r="AJ21" s="80">
        <f t="shared" si="8"/>
        <v>10207</v>
      </c>
      <c r="AK21" s="80">
        <f t="shared" si="8"/>
        <v>10832</v>
      </c>
      <c r="AL21" s="80">
        <f t="shared" si="8"/>
        <v>11489</v>
      </c>
      <c r="AM21" s="80">
        <f t="shared" si="8"/>
        <v>12178</v>
      </c>
      <c r="AN21" s="80">
        <f t="shared" si="8"/>
        <v>12902</v>
      </c>
      <c r="AO21" s="80">
        <f t="shared" si="8"/>
        <v>13661</v>
      </c>
      <c r="AP21" s="80">
        <f t="shared" si="8"/>
        <v>14459</v>
      </c>
      <c r="AQ21" s="80">
        <f t="shared" si="8"/>
        <v>15297</v>
      </c>
      <c r="AR21" s="80">
        <f t="shared" si="8"/>
        <v>16186</v>
      </c>
      <c r="AS21" s="80">
        <f t="shared" si="8"/>
        <v>17120</v>
      </c>
      <c r="AT21" s="80">
        <f t="shared" si="8"/>
        <v>18099</v>
      </c>
      <c r="AU21" s="80">
        <f t="shared" si="8"/>
        <v>19128</v>
      </c>
      <c r="AV21" s="80">
        <f t="shared" si="8"/>
        <v>20209</v>
      </c>
      <c r="AW21" s="80">
        <f t="shared" si="8"/>
        <v>21343</v>
      </c>
      <c r="AX21" s="80">
        <f t="shared" si="8"/>
        <v>22535</v>
      </c>
      <c r="AY21" s="80">
        <f t="shared" si="8"/>
        <v>23785</v>
      </c>
      <c r="AZ21" s="80">
        <f t="shared" si="8"/>
        <v>25099</v>
      </c>
      <c r="BA21" s="80">
        <f t="shared" si="8"/>
        <v>26478</v>
      </c>
      <c r="BB21" s="80">
        <f t="shared" si="8"/>
        <v>27926</v>
      </c>
      <c r="BC21" s="80">
        <f t="shared" si="8"/>
        <v>29446</v>
      </c>
      <c r="BD21" s="80">
        <f t="shared" si="8"/>
        <v>31052</v>
      </c>
      <c r="BE21" s="80">
        <f t="shared" si="8"/>
        <v>32738</v>
      </c>
      <c r="BF21" s="80">
        <f t="shared" si="8"/>
        <v>34509</v>
      </c>
      <c r="BG21" s="80">
        <f t="shared" si="8"/>
        <v>36369</v>
      </c>
      <c r="BH21" s="80">
        <f t="shared" si="8"/>
        <v>38321</v>
      </c>
      <c r="BI21" s="80">
        <f t="shared" si="8"/>
        <v>40371</v>
      </c>
      <c r="BJ21" s="80">
        <f t="shared" si="8"/>
        <v>42523</v>
      </c>
      <c r="BK21" s="80">
        <f t="shared" si="8"/>
        <v>44784</v>
      </c>
      <c r="BL21" s="80">
        <f t="shared" si="8"/>
        <v>47157</v>
      </c>
      <c r="BM21" s="80">
        <f t="shared" si="8"/>
        <v>49648</v>
      </c>
      <c r="BN21" s="81">
        <f t="shared" si="8"/>
        <v>52265</v>
      </c>
      <c r="BO21" s="60" t="s">
        <v>101</v>
      </c>
      <c r="BP21" s="75"/>
    </row>
    <row r="22" spans="1:71" s="59" customFormat="1">
      <c r="B22" s="85" t="s">
        <v>216</v>
      </c>
      <c r="C22" s="45"/>
      <c r="D22" s="45"/>
      <c r="E22" s="45"/>
      <c r="F22" s="45"/>
      <c r="G22" s="80">
        <f t="shared" ref="G22:BN22" si="9">G19-G21</f>
        <v>914</v>
      </c>
      <c r="H22" s="80">
        <f t="shared" si="9"/>
        <v>1762</v>
      </c>
      <c r="I22" s="80">
        <f t="shared" si="9"/>
        <v>2738</v>
      </c>
      <c r="J22" s="80">
        <f t="shared" si="9"/>
        <v>3860</v>
      </c>
      <c r="K22" s="80">
        <f t="shared" si="9"/>
        <v>5150</v>
      </c>
      <c r="L22" s="80">
        <f t="shared" si="9"/>
        <v>6633</v>
      </c>
      <c r="M22" s="80">
        <f t="shared" si="9"/>
        <v>8339</v>
      </c>
      <c r="N22" s="80">
        <f t="shared" si="9"/>
        <v>10301</v>
      </c>
      <c r="O22" s="80">
        <f t="shared" si="9"/>
        <v>12557</v>
      </c>
      <c r="P22" s="80">
        <f t="shared" si="9"/>
        <v>15151</v>
      </c>
      <c r="Q22" s="80">
        <f t="shared" si="9"/>
        <v>18134</v>
      </c>
      <c r="R22" s="80">
        <f t="shared" si="9"/>
        <v>21565</v>
      </c>
      <c r="S22" s="80">
        <f t="shared" si="9"/>
        <v>23351</v>
      </c>
      <c r="T22" s="80">
        <f t="shared" si="9"/>
        <v>25226</v>
      </c>
      <c r="U22" s="80">
        <f t="shared" si="9"/>
        <v>27195</v>
      </c>
      <c r="V22" s="80">
        <f t="shared" si="9"/>
        <v>29263</v>
      </c>
      <c r="W22" s="80">
        <f t="shared" si="9"/>
        <v>31435</v>
      </c>
      <c r="X22" s="80">
        <f t="shared" si="9"/>
        <v>33715</v>
      </c>
      <c r="Y22" s="80">
        <f t="shared" si="9"/>
        <v>36109</v>
      </c>
      <c r="Z22" s="80">
        <f t="shared" si="9"/>
        <v>38623</v>
      </c>
      <c r="AA22" s="80">
        <f t="shared" si="9"/>
        <v>41263</v>
      </c>
      <c r="AB22" s="80">
        <f t="shared" si="9"/>
        <v>44035</v>
      </c>
      <c r="AC22" s="80">
        <f t="shared" si="9"/>
        <v>46945</v>
      </c>
      <c r="AD22" s="80">
        <f t="shared" si="9"/>
        <v>50000</v>
      </c>
      <c r="AE22" s="80">
        <f t="shared" si="9"/>
        <v>53266</v>
      </c>
      <c r="AF22" s="80">
        <f t="shared" si="9"/>
        <v>56695</v>
      </c>
      <c r="AG22" s="80">
        <f t="shared" si="9"/>
        <v>60296</v>
      </c>
      <c r="AH22" s="80">
        <f t="shared" si="9"/>
        <v>64077</v>
      </c>
      <c r="AI22" s="80">
        <f t="shared" si="9"/>
        <v>68046</v>
      </c>
      <c r="AJ22" s="80">
        <f t="shared" si="9"/>
        <v>72214</v>
      </c>
      <c r="AK22" s="80">
        <f t="shared" si="9"/>
        <v>76590</v>
      </c>
      <c r="AL22" s="80">
        <f t="shared" si="9"/>
        <v>81185</v>
      </c>
      <c r="AM22" s="80">
        <f t="shared" si="9"/>
        <v>86010</v>
      </c>
      <c r="AN22" s="80">
        <f t="shared" si="9"/>
        <v>91076</v>
      </c>
      <c r="AO22" s="80">
        <f t="shared" si="9"/>
        <v>96396</v>
      </c>
      <c r="AP22" s="80">
        <f t="shared" si="9"/>
        <v>101982</v>
      </c>
      <c r="AQ22" s="80">
        <f t="shared" si="9"/>
        <v>107908</v>
      </c>
      <c r="AR22" s="80">
        <f t="shared" si="9"/>
        <v>114130</v>
      </c>
      <c r="AS22" s="80">
        <f t="shared" si="9"/>
        <v>120663</v>
      </c>
      <c r="AT22" s="80">
        <f t="shared" si="9"/>
        <v>127523</v>
      </c>
      <c r="AU22" s="80">
        <f t="shared" si="9"/>
        <v>134726</v>
      </c>
      <c r="AV22" s="80">
        <f t="shared" si="9"/>
        <v>142289</v>
      </c>
      <c r="AW22" s="80">
        <f t="shared" si="9"/>
        <v>150231</v>
      </c>
      <c r="AX22" s="80">
        <f t="shared" si="9"/>
        <v>158569</v>
      </c>
      <c r="AY22" s="80">
        <f t="shared" si="9"/>
        <v>167325</v>
      </c>
      <c r="AZ22" s="80">
        <f t="shared" si="9"/>
        <v>176518</v>
      </c>
      <c r="BA22" s="80">
        <f t="shared" si="9"/>
        <v>186170</v>
      </c>
      <c r="BB22" s="80">
        <f t="shared" si="9"/>
        <v>196305</v>
      </c>
      <c r="BC22" s="80">
        <f t="shared" si="9"/>
        <v>207013</v>
      </c>
      <c r="BD22" s="80">
        <f t="shared" si="9"/>
        <v>218256</v>
      </c>
      <c r="BE22" s="80">
        <f t="shared" si="9"/>
        <v>230062</v>
      </c>
      <c r="BF22" s="80">
        <f t="shared" si="9"/>
        <v>242458</v>
      </c>
      <c r="BG22" s="80">
        <f t="shared" si="9"/>
        <v>255473</v>
      </c>
      <c r="BH22" s="80">
        <f t="shared" si="9"/>
        <v>269139</v>
      </c>
      <c r="BI22" s="80">
        <f t="shared" si="9"/>
        <v>283489</v>
      </c>
      <c r="BJ22" s="80">
        <f t="shared" si="9"/>
        <v>298557</v>
      </c>
      <c r="BK22" s="80">
        <f t="shared" si="9"/>
        <v>314377</v>
      </c>
      <c r="BL22" s="80">
        <f t="shared" si="9"/>
        <v>330988</v>
      </c>
      <c r="BM22" s="80">
        <f t="shared" si="9"/>
        <v>348430</v>
      </c>
      <c r="BN22" s="81">
        <f t="shared" si="9"/>
        <v>366744</v>
      </c>
      <c r="BO22" s="60" t="s">
        <v>101</v>
      </c>
    </row>
    <row r="23" spans="1:71">
      <c r="B23" s="69"/>
      <c r="C23" s="44"/>
      <c r="D23" s="44"/>
      <c r="E23" s="44"/>
      <c r="F23" s="44"/>
      <c r="G23" s="80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/>
      <c r="BO23" s="60" t="s">
        <v>101</v>
      </c>
    </row>
    <row r="24" spans="1:71" s="60" customFormat="1">
      <c r="B24" s="85" t="s">
        <v>100</v>
      </c>
      <c r="C24" s="76"/>
      <c r="D24" s="76"/>
      <c r="E24" s="61"/>
      <c r="F24" s="61"/>
      <c r="G24" s="250">
        <v>0.02</v>
      </c>
      <c r="H24" s="251">
        <f>G24</f>
        <v>0.02</v>
      </c>
      <c r="I24" s="251">
        <f t="shared" ref="I24:BN24" si="10">H24</f>
        <v>0.02</v>
      </c>
      <c r="J24" s="251">
        <f t="shared" si="10"/>
        <v>0.02</v>
      </c>
      <c r="K24" s="251">
        <f t="shared" si="10"/>
        <v>0.02</v>
      </c>
      <c r="L24" s="251">
        <f t="shared" si="10"/>
        <v>0.02</v>
      </c>
      <c r="M24" s="251">
        <f t="shared" si="10"/>
        <v>0.02</v>
      </c>
      <c r="N24" s="251">
        <f t="shared" si="10"/>
        <v>0.02</v>
      </c>
      <c r="O24" s="251">
        <f t="shared" si="10"/>
        <v>0.02</v>
      </c>
      <c r="P24" s="251">
        <f t="shared" si="10"/>
        <v>0.02</v>
      </c>
      <c r="Q24" s="251">
        <f t="shared" si="10"/>
        <v>0.02</v>
      </c>
      <c r="R24" s="251">
        <f t="shared" si="10"/>
        <v>0.02</v>
      </c>
      <c r="S24" s="250">
        <f t="shared" si="10"/>
        <v>0.02</v>
      </c>
      <c r="T24" s="251">
        <f t="shared" si="10"/>
        <v>0.02</v>
      </c>
      <c r="U24" s="251">
        <f t="shared" si="10"/>
        <v>0.02</v>
      </c>
      <c r="V24" s="251">
        <f t="shared" si="10"/>
        <v>0.02</v>
      </c>
      <c r="W24" s="251">
        <f t="shared" si="10"/>
        <v>0.02</v>
      </c>
      <c r="X24" s="251">
        <f t="shared" si="10"/>
        <v>0.02</v>
      </c>
      <c r="Y24" s="251">
        <f t="shared" si="10"/>
        <v>0.02</v>
      </c>
      <c r="Z24" s="251">
        <f t="shared" si="10"/>
        <v>0.02</v>
      </c>
      <c r="AA24" s="251">
        <f t="shared" si="10"/>
        <v>0.02</v>
      </c>
      <c r="AB24" s="251">
        <f t="shared" si="10"/>
        <v>0.02</v>
      </c>
      <c r="AC24" s="251">
        <f t="shared" si="10"/>
        <v>0.02</v>
      </c>
      <c r="AD24" s="251">
        <f t="shared" si="10"/>
        <v>0.02</v>
      </c>
      <c r="AE24" s="250">
        <f t="shared" si="10"/>
        <v>0.02</v>
      </c>
      <c r="AF24" s="251">
        <f t="shared" si="10"/>
        <v>0.02</v>
      </c>
      <c r="AG24" s="251">
        <f t="shared" si="10"/>
        <v>0.02</v>
      </c>
      <c r="AH24" s="251">
        <f t="shared" si="10"/>
        <v>0.02</v>
      </c>
      <c r="AI24" s="251">
        <f t="shared" si="10"/>
        <v>0.02</v>
      </c>
      <c r="AJ24" s="251">
        <f t="shared" si="10"/>
        <v>0.02</v>
      </c>
      <c r="AK24" s="251">
        <f t="shared" si="10"/>
        <v>0.02</v>
      </c>
      <c r="AL24" s="251">
        <f t="shared" si="10"/>
        <v>0.02</v>
      </c>
      <c r="AM24" s="251">
        <f t="shared" si="10"/>
        <v>0.02</v>
      </c>
      <c r="AN24" s="251">
        <f t="shared" si="10"/>
        <v>0.02</v>
      </c>
      <c r="AO24" s="251">
        <f t="shared" si="10"/>
        <v>0.02</v>
      </c>
      <c r="AP24" s="251">
        <f t="shared" si="10"/>
        <v>0.02</v>
      </c>
      <c r="AQ24" s="250">
        <f t="shared" si="10"/>
        <v>0.02</v>
      </c>
      <c r="AR24" s="251">
        <f t="shared" si="10"/>
        <v>0.02</v>
      </c>
      <c r="AS24" s="251">
        <f t="shared" si="10"/>
        <v>0.02</v>
      </c>
      <c r="AT24" s="251">
        <f t="shared" si="10"/>
        <v>0.02</v>
      </c>
      <c r="AU24" s="251">
        <f t="shared" si="10"/>
        <v>0.02</v>
      </c>
      <c r="AV24" s="251">
        <f t="shared" si="10"/>
        <v>0.02</v>
      </c>
      <c r="AW24" s="251">
        <f t="shared" si="10"/>
        <v>0.02</v>
      </c>
      <c r="AX24" s="251">
        <f t="shared" si="10"/>
        <v>0.02</v>
      </c>
      <c r="AY24" s="251">
        <f t="shared" si="10"/>
        <v>0.02</v>
      </c>
      <c r="AZ24" s="251">
        <f t="shared" si="10"/>
        <v>0.02</v>
      </c>
      <c r="BA24" s="251">
        <f t="shared" si="10"/>
        <v>0.02</v>
      </c>
      <c r="BB24" s="251">
        <f t="shared" si="10"/>
        <v>0.02</v>
      </c>
      <c r="BC24" s="250">
        <f t="shared" si="10"/>
        <v>0.02</v>
      </c>
      <c r="BD24" s="251">
        <f t="shared" si="10"/>
        <v>0.02</v>
      </c>
      <c r="BE24" s="251">
        <f t="shared" si="10"/>
        <v>0.02</v>
      </c>
      <c r="BF24" s="251">
        <f t="shared" si="10"/>
        <v>0.02</v>
      </c>
      <c r="BG24" s="251">
        <f t="shared" si="10"/>
        <v>0.02</v>
      </c>
      <c r="BH24" s="251">
        <f t="shared" si="10"/>
        <v>0.02</v>
      </c>
      <c r="BI24" s="251">
        <f t="shared" si="10"/>
        <v>0.02</v>
      </c>
      <c r="BJ24" s="251">
        <f t="shared" si="10"/>
        <v>0.02</v>
      </c>
      <c r="BK24" s="251">
        <f t="shared" si="10"/>
        <v>0.02</v>
      </c>
      <c r="BL24" s="251">
        <f t="shared" si="10"/>
        <v>0.02</v>
      </c>
      <c r="BM24" s="251">
        <f t="shared" si="10"/>
        <v>0.02</v>
      </c>
      <c r="BN24" s="252">
        <f t="shared" si="10"/>
        <v>0.02</v>
      </c>
      <c r="BO24" s="60" t="s">
        <v>101</v>
      </c>
    </row>
    <row r="25" spans="1:71" s="60" customFormat="1">
      <c r="B25" s="88" t="s">
        <v>343</v>
      </c>
      <c r="C25" s="89"/>
      <c r="D25" s="90"/>
      <c r="E25" s="90"/>
      <c r="F25" s="90"/>
      <c r="G25" s="91">
        <f>ROUND(G24*G22,0)</f>
        <v>18</v>
      </c>
      <c r="H25" s="91">
        <f t="shared" ref="H25:BN25" si="11">ROUND(H24*H22,0)</f>
        <v>35</v>
      </c>
      <c r="I25" s="91">
        <f t="shared" si="11"/>
        <v>55</v>
      </c>
      <c r="J25" s="91">
        <f t="shared" si="11"/>
        <v>77</v>
      </c>
      <c r="K25" s="91">
        <f t="shared" si="11"/>
        <v>103</v>
      </c>
      <c r="L25" s="91">
        <f t="shared" si="11"/>
        <v>133</v>
      </c>
      <c r="M25" s="91">
        <f t="shared" si="11"/>
        <v>167</v>
      </c>
      <c r="N25" s="91">
        <f t="shared" si="11"/>
        <v>206</v>
      </c>
      <c r="O25" s="91">
        <f t="shared" si="11"/>
        <v>251</v>
      </c>
      <c r="P25" s="91">
        <f t="shared" si="11"/>
        <v>303</v>
      </c>
      <c r="Q25" s="91">
        <f t="shared" si="11"/>
        <v>363</v>
      </c>
      <c r="R25" s="91">
        <f t="shared" si="11"/>
        <v>431</v>
      </c>
      <c r="S25" s="91">
        <f t="shared" si="11"/>
        <v>467</v>
      </c>
      <c r="T25" s="91">
        <f t="shared" si="11"/>
        <v>505</v>
      </c>
      <c r="U25" s="91">
        <f t="shared" si="11"/>
        <v>544</v>
      </c>
      <c r="V25" s="91">
        <f t="shared" si="11"/>
        <v>585</v>
      </c>
      <c r="W25" s="91">
        <f t="shared" si="11"/>
        <v>629</v>
      </c>
      <c r="X25" s="91">
        <f t="shared" si="11"/>
        <v>674</v>
      </c>
      <c r="Y25" s="91">
        <f t="shared" si="11"/>
        <v>722</v>
      </c>
      <c r="Z25" s="91">
        <f t="shared" si="11"/>
        <v>772</v>
      </c>
      <c r="AA25" s="91">
        <f t="shared" si="11"/>
        <v>825</v>
      </c>
      <c r="AB25" s="91">
        <f t="shared" si="11"/>
        <v>881</v>
      </c>
      <c r="AC25" s="91">
        <f t="shared" si="11"/>
        <v>939</v>
      </c>
      <c r="AD25" s="91">
        <f t="shared" si="11"/>
        <v>1000</v>
      </c>
      <c r="AE25" s="91">
        <f t="shared" si="11"/>
        <v>1065</v>
      </c>
      <c r="AF25" s="91">
        <f t="shared" si="11"/>
        <v>1134</v>
      </c>
      <c r="AG25" s="91">
        <f t="shared" si="11"/>
        <v>1206</v>
      </c>
      <c r="AH25" s="91">
        <f t="shared" si="11"/>
        <v>1282</v>
      </c>
      <c r="AI25" s="91">
        <f t="shared" si="11"/>
        <v>1361</v>
      </c>
      <c r="AJ25" s="91">
        <f t="shared" si="11"/>
        <v>1444</v>
      </c>
      <c r="AK25" s="91">
        <f t="shared" si="11"/>
        <v>1532</v>
      </c>
      <c r="AL25" s="91">
        <f t="shared" si="11"/>
        <v>1624</v>
      </c>
      <c r="AM25" s="91">
        <f t="shared" si="11"/>
        <v>1720</v>
      </c>
      <c r="AN25" s="91">
        <f t="shared" si="11"/>
        <v>1822</v>
      </c>
      <c r="AO25" s="91">
        <f t="shared" si="11"/>
        <v>1928</v>
      </c>
      <c r="AP25" s="91">
        <f t="shared" si="11"/>
        <v>2040</v>
      </c>
      <c r="AQ25" s="91">
        <f t="shared" si="11"/>
        <v>2158</v>
      </c>
      <c r="AR25" s="91">
        <f t="shared" si="11"/>
        <v>2283</v>
      </c>
      <c r="AS25" s="91">
        <f t="shared" si="11"/>
        <v>2413</v>
      </c>
      <c r="AT25" s="91">
        <f t="shared" si="11"/>
        <v>2550</v>
      </c>
      <c r="AU25" s="91">
        <f t="shared" si="11"/>
        <v>2695</v>
      </c>
      <c r="AV25" s="91">
        <f t="shared" si="11"/>
        <v>2846</v>
      </c>
      <c r="AW25" s="91">
        <f t="shared" si="11"/>
        <v>3005</v>
      </c>
      <c r="AX25" s="91">
        <f t="shared" si="11"/>
        <v>3171</v>
      </c>
      <c r="AY25" s="91">
        <f t="shared" si="11"/>
        <v>3347</v>
      </c>
      <c r="AZ25" s="91">
        <f t="shared" si="11"/>
        <v>3530</v>
      </c>
      <c r="BA25" s="91">
        <f t="shared" si="11"/>
        <v>3723</v>
      </c>
      <c r="BB25" s="91">
        <f t="shared" si="11"/>
        <v>3926</v>
      </c>
      <c r="BC25" s="91">
        <f t="shared" si="11"/>
        <v>4140</v>
      </c>
      <c r="BD25" s="91">
        <f t="shared" si="11"/>
        <v>4365</v>
      </c>
      <c r="BE25" s="91">
        <f t="shared" si="11"/>
        <v>4601</v>
      </c>
      <c r="BF25" s="91">
        <f t="shared" si="11"/>
        <v>4849</v>
      </c>
      <c r="BG25" s="91">
        <f t="shared" si="11"/>
        <v>5109</v>
      </c>
      <c r="BH25" s="91">
        <f t="shared" si="11"/>
        <v>5383</v>
      </c>
      <c r="BI25" s="91">
        <f t="shared" si="11"/>
        <v>5670</v>
      </c>
      <c r="BJ25" s="91">
        <f t="shared" si="11"/>
        <v>5971</v>
      </c>
      <c r="BK25" s="91">
        <f t="shared" si="11"/>
        <v>6288</v>
      </c>
      <c r="BL25" s="91">
        <f t="shared" si="11"/>
        <v>6620</v>
      </c>
      <c r="BM25" s="91">
        <f t="shared" si="11"/>
        <v>6969</v>
      </c>
      <c r="BN25" s="92">
        <f t="shared" si="11"/>
        <v>7335</v>
      </c>
      <c r="BO25" s="60" t="s">
        <v>101</v>
      </c>
    </row>
    <row r="26" spans="1:71"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60" t="s">
        <v>101</v>
      </c>
    </row>
    <row r="27" spans="1:71">
      <c r="B27" s="106" t="s">
        <v>321</v>
      </c>
      <c r="C27" s="97" t="s">
        <v>335</v>
      </c>
      <c r="D27" s="366" t="s">
        <v>102</v>
      </c>
      <c r="E27" s="366" t="s">
        <v>324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8"/>
      <c r="BO27" s="60" t="s">
        <v>101</v>
      </c>
    </row>
    <row r="28" spans="1:71" s="60" customFormat="1">
      <c r="A28" s="60">
        <v>1</v>
      </c>
      <c r="B28" s="114" t="s">
        <v>349</v>
      </c>
      <c r="C28" s="109">
        <v>0.12</v>
      </c>
      <c r="D28" s="108">
        <f>Revenue_B2C!D28</f>
        <v>0.03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283"/>
      <c r="BO28" s="60" t="s">
        <v>101</v>
      </c>
    </row>
    <row r="29" spans="1:71">
      <c r="B29" s="112" t="s">
        <v>322</v>
      </c>
      <c r="C29" s="44" t="s">
        <v>336</v>
      </c>
      <c r="D29" s="374">
        <v>5</v>
      </c>
      <c r="E29" s="361"/>
      <c r="F29" s="44"/>
      <c r="G29" s="296">
        <f t="shared" ref="G29:BN29" si="12">ROUND(G$25*$D28,0)</f>
        <v>1</v>
      </c>
      <c r="H29" s="296">
        <f t="shared" si="12"/>
        <v>1</v>
      </c>
      <c r="I29" s="296">
        <f t="shared" si="12"/>
        <v>2</v>
      </c>
      <c r="J29" s="296">
        <f t="shared" si="12"/>
        <v>2</v>
      </c>
      <c r="K29" s="296">
        <f t="shared" si="12"/>
        <v>3</v>
      </c>
      <c r="L29" s="296">
        <f t="shared" si="12"/>
        <v>4</v>
      </c>
      <c r="M29" s="296">
        <f t="shared" si="12"/>
        <v>5</v>
      </c>
      <c r="N29" s="296">
        <f t="shared" si="12"/>
        <v>6</v>
      </c>
      <c r="O29" s="296">
        <f t="shared" si="12"/>
        <v>8</v>
      </c>
      <c r="P29" s="296">
        <f t="shared" si="12"/>
        <v>9</v>
      </c>
      <c r="Q29" s="296">
        <f t="shared" si="12"/>
        <v>11</v>
      </c>
      <c r="R29" s="296">
        <f t="shared" si="12"/>
        <v>13</v>
      </c>
      <c r="S29" s="296">
        <f t="shared" si="12"/>
        <v>14</v>
      </c>
      <c r="T29" s="296">
        <f t="shared" si="12"/>
        <v>15</v>
      </c>
      <c r="U29" s="296">
        <f t="shared" si="12"/>
        <v>16</v>
      </c>
      <c r="V29" s="296">
        <f t="shared" si="12"/>
        <v>18</v>
      </c>
      <c r="W29" s="296">
        <f t="shared" si="12"/>
        <v>19</v>
      </c>
      <c r="X29" s="296">
        <f t="shared" si="12"/>
        <v>20</v>
      </c>
      <c r="Y29" s="296">
        <f t="shared" si="12"/>
        <v>22</v>
      </c>
      <c r="Z29" s="296">
        <f t="shared" si="12"/>
        <v>23</v>
      </c>
      <c r="AA29" s="296">
        <f t="shared" si="12"/>
        <v>25</v>
      </c>
      <c r="AB29" s="296">
        <f t="shared" si="12"/>
        <v>26</v>
      </c>
      <c r="AC29" s="296">
        <f t="shared" si="12"/>
        <v>28</v>
      </c>
      <c r="AD29" s="296">
        <f t="shared" si="12"/>
        <v>30</v>
      </c>
      <c r="AE29" s="296">
        <f t="shared" si="12"/>
        <v>32</v>
      </c>
      <c r="AF29" s="296">
        <f t="shared" si="12"/>
        <v>34</v>
      </c>
      <c r="AG29" s="296">
        <f t="shared" si="12"/>
        <v>36</v>
      </c>
      <c r="AH29" s="296">
        <f t="shared" si="12"/>
        <v>38</v>
      </c>
      <c r="AI29" s="296">
        <f t="shared" si="12"/>
        <v>41</v>
      </c>
      <c r="AJ29" s="296">
        <f t="shared" si="12"/>
        <v>43</v>
      </c>
      <c r="AK29" s="296">
        <f t="shared" si="12"/>
        <v>46</v>
      </c>
      <c r="AL29" s="296">
        <f t="shared" si="12"/>
        <v>49</v>
      </c>
      <c r="AM29" s="296">
        <f t="shared" si="12"/>
        <v>52</v>
      </c>
      <c r="AN29" s="296">
        <f t="shared" si="12"/>
        <v>55</v>
      </c>
      <c r="AO29" s="296">
        <f t="shared" si="12"/>
        <v>58</v>
      </c>
      <c r="AP29" s="296">
        <f t="shared" si="12"/>
        <v>61</v>
      </c>
      <c r="AQ29" s="296">
        <f t="shared" si="12"/>
        <v>65</v>
      </c>
      <c r="AR29" s="296">
        <f t="shared" si="12"/>
        <v>68</v>
      </c>
      <c r="AS29" s="296">
        <f t="shared" si="12"/>
        <v>72</v>
      </c>
      <c r="AT29" s="296">
        <f t="shared" si="12"/>
        <v>77</v>
      </c>
      <c r="AU29" s="296">
        <f t="shared" si="12"/>
        <v>81</v>
      </c>
      <c r="AV29" s="296">
        <f t="shared" si="12"/>
        <v>85</v>
      </c>
      <c r="AW29" s="296">
        <f t="shared" si="12"/>
        <v>90</v>
      </c>
      <c r="AX29" s="296">
        <f t="shared" si="12"/>
        <v>95</v>
      </c>
      <c r="AY29" s="296">
        <f t="shared" si="12"/>
        <v>100</v>
      </c>
      <c r="AZ29" s="296">
        <f t="shared" si="12"/>
        <v>106</v>
      </c>
      <c r="BA29" s="296">
        <f t="shared" si="12"/>
        <v>112</v>
      </c>
      <c r="BB29" s="296">
        <f t="shared" si="12"/>
        <v>118</v>
      </c>
      <c r="BC29" s="296">
        <f t="shared" si="12"/>
        <v>124</v>
      </c>
      <c r="BD29" s="296">
        <f t="shared" si="12"/>
        <v>131</v>
      </c>
      <c r="BE29" s="296">
        <f t="shared" si="12"/>
        <v>138</v>
      </c>
      <c r="BF29" s="296">
        <f t="shared" si="12"/>
        <v>145</v>
      </c>
      <c r="BG29" s="296">
        <f t="shared" si="12"/>
        <v>153</v>
      </c>
      <c r="BH29" s="296">
        <f t="shared" si="12"/>
        <v>161</v>
      </c>
      <c r="BI29" s="296">
        <f t="shared" si="12"/>
        <v>170</v>
      </c>
      <c r="BJ29" s="296">
        <f t="shared" si="12"/>
        <v>179</v>
      </c>
      <c r="BK29" s="296">
        <f t="shared" si="12"/>
        <v>189</v>
      </c>
      <c r="BL29" s="296">
        <f t="shared" si="12"/>
        <v>199</v>
      </c>
      <c r="BM29" s="296">
        <f t="shared" si="12"/>
        <v>209</v>
      </c>
      <c r="BN29" s="297">
        <f t="shared" si="12"/>
        <v>220</v>
      </c>
      <c r="BO29" s="60" t="s">
        <v>101</v>
      </c>
    </row>
    <row r="30" spans="1:71" s="60" customFormat="1">
      <c r="B30" s="112" t="s">
        <v>323</v>
      </c>
      <c r="C30" s="109"/>
      <c r="D30" s="284"/>
      <c r="E30" s="367">
        <v>1490</v>
      </c>
      <c r="F30" s="338"/>
      <c r="G30" s="296">
        <f>$E30*(1+HLOOKUP(G$6,$G$1:$L$5,$L$3,0))*G$29*$D$29</f>
        <v>7450</v>
      </c>
      <c r="H30" s="296">
        <f t="shared" ref="H30:BN31" si="13">$E30*(1+HLOOKUP(H$6,$G$1:$L$5,$L$3,0))*H$29*$D$29</f>
        <v>7450</v>
      </c>
      <c r="I30" s="296">
        <f t="shared" si="13"/>
        <v>14900</v>
      </c>
      <c r="J30" s="296">
        <f t="shared" si="13"/>
        <v>14900</v>
      </c>
      <c r="K30" s="296">
        <f t="shared" si="13"/>
        <v>22350</v>
      </c>
      <c r="L30" s="296">
        <f t="shared" si="13"/>
        <v>29800</v>
      </c>
      <c r="M30" s="296">
        <f t="shared" si="13"/>
        <v>37250</v>
      </c>
      <c r="N30" s="296">
        <f t="shared" si="13"/>
        <v>44700</v>
      </c>
      <c r="O30" s="296">
        <f t="shared" si="13"/>
        <v>59600</v>
      </c>
      <c r="P30" s="296">
        <f t="shared" si="13"/>
        <v>67050</v>
      </c>
      <c r="Q30" s="296">
        <f t="shared" si="13"/>
        <v>81950</v>
      </c>
      <c r="R30" s="296">
        <f t="shared" si="13"/>
        <v>96850</v>
      </c>
      <c r="S30" s="296">
        <f t="shared" si="13"/>
        <v>112644</v>
      </c>
      <c r="T30" s="296">
        <f t="shared" si="13"/>
        <v>120690</v>
      </c>
      <c r="U30" s="296">
        <f t="shared" si="13"/>
        <v>128736</v>
      </c>
      <c r="V30" s="296">
        <f t="shared" si="13"/>
        <v>144828</v>
      </c>
      <c r="W30" s="296">
        <f t="shared" si="13"/>
        <v>152874</v>
      </c>
      <c r="X30" s="296">
        <f t="shared" si="13"/>
        <v>160920</v>
      </c>
      <c r="Y30" s="296">
        <f t="shared" si="13"/>
        <v>177012</v>
      </c>
      <c r="Z30" s="296">
        <f t="shared" si="13"/>
        <v>185058</v>
      </c>
      <c r="AA30" s="296">
        <f t="shared" si="13"/>
        <v>201150</v>
      </c>
      <c r="AB30" s="296">
        <f t="shared" si="13"/>
        <v>209196.00000000003</v>
      </c>
      <c r="AC30" s="296">
        <f t="shared" si="13"/>
        <v>225288</v>
      </c>
      <c r="AD30" s="296">
        <f t="shared" si="13"/>
        <v>241380</v>
      </c>
      <c r="AE30" s="296">
        <f t="shared" si="13"/>
        <v>278069.76000000001</v>
      </c>
      <c r="AF30" s="296">
        <f t="shared" si="13"/>
        <v>295449.12000000005</v>
      </c>
      <c r="AG30" s="296">
        <f t="shared" si="13"/>
        <v>312828.48000000004</v>
      </c>
      <c r="AH30" s="296">
        <f t="shared" si="13"/>
        <v>330207.83999999997</v>
      </c>
      <c r="AI30" s="296">
        <f t="shared" si="13"/>
        <v>356276.88</v>
      </c>
      <c r="AJ30" s="296">
        <f t="shared" si="13"/>
        <v>373656.24000000005</v>
      </c>
      <c r="AK30" s="296">
        <f t="shared" si="13"/>
        <v>399725.28</v>
      </c>
      <c r="AL30" s="296">
        <f t="shared" si="13"/>
        <v>425794.32</v>
      </c>
      <c r="AM30" s="296">
        <f t="shared" si="13"/>
        <v>451863.36000000004</v>
      </c>
      <c r="AN30" s="296">
        <f t="shared" si="13"/>
        <v>477932.4</v>
      </c>
      <c r="AO30" s="296">
        <f t="shared" si="13"/>
        <v>504001.44000000006</v>
      </c>
      <c r="AP30" s="296">
        <f t="shared" si="13"/>
        <v>530070.48</v>
      </c>
      <c r="AQ30" s="296">
        <f t="shared" si="13"/>
        <v>610015.53600000008</v>
      </c>
      <c r="AR30" s="296">
        <f t="shared" si="13"/>
        <v>638170.09920000006</v>
      </c>
      <c r="AS30" s="296">
        <f t="shared" si="13"/>
        <v>675709.5168000001</v>
      </c>
      <c r="AT30" s="296">
        <f t="shared" si="13"/>
        <v>722633.78880000021</v>
      </c>
      <c r="AU30" s="296">
        <f t="shared" si="13"/>
        <v>760173.20640000002</v>
      </c>
      <c r="AV30" s="296">
        <f t="shared" si="13"/>
        <v>797712.62400000007</v>
      </c>
      <c r="AW30" s="296">
        <f t="shared" si="13"/>
        <v>844636.89600000018</v>
      </c>
      <c r="AX30" s="296">
        <f t="shared" si="13"/>
        <v>891561.16800000018</v>
      </c>
      <c r="AY30" s="296">
        <f t="shared" si="13"/>
        <v>938485.44000000006</v>
      </c>
      <c r="AZ30" s="296">
        <f t="shared" si="13"/>
        <v>994794.56640000013</v>
      </c>
      <c r="BA30" s="296">
        <f t="shared" si="13"/>
        <v>1051103.6928000001</v>
      </c>
      <c r="BB30" s="296">
        <f t="shared" si="13"/>
        <v>1107412.8192000003</v>
      </c>
      <c r="BC30" s="296">
        <f t="shared" si="13"/>
        <v>1256819.7012480004</v>
      </c>
      <c r="BD30" s="296">
        <f t="shared" si="13"/>
        <v>1327769.2005120004</v>
      </c>
      <c r="BE30" s="296">
        <f t="shared" si="13"/>
        <v>1398718.6997760003</v>
      </c>
      <c r="BF30" s="296">
        <f t="shared" si="13"/>
        <v>1469668.1990400003</v>
      </c>
      <c r="BG30" s="296">
        <f t="shared" si="13"/>
        <v>1550753.3410560002</v>
      </c>
      <c r="BH30" s="296">
        <f t="shared" si="13"/>
        <v>1631838.4830720003</v>
      </c>
      <c r="BI30" s="296">
        <f t="shared" si="13"/>
        <v>1723059.2678400003</v>
      </c>
      <c r="BJ30" s="296">
        <f t="shared" si="13"/>
        <v>1814280.0526080003</v>
      </c>
      <c r="BK30" s="296">
        <f t="shared" si="13"/>
        <v>1915636.4801280005</v>
      </c>
      <c r="BL30" s="296">
        <f t="shared" si="13"/>
        <v>2016992.9076480004</v>
      </c>
      <c r="BM30" s="296">
        <f t="shared" si="13"/>
        <v>2118349.3351680003</v>
      </c>
      <c r="BN30" s="297">
        <f t="shared" si="13"/>
        <v>2229841.4054400004</v>
      </c>
      <c r="BO30" s="60" t="s">
        <v>101</v>
      </c>
    </row>
    <row r="31" spans="1:71" s="60" customFormat="1">
      <c r="B31" s="112" t="s">
        <v>346</v>
      </c>
      <c r="C31" s="109"/>
      <c r="D31" s="284"/>
      <c r="E31" s="367">
        <f>E30*(1-C28)</f>
        <v>1311.2</v>
      </c>
      <c r="F31" s="373"/>
      <c r="G31" s="296">
        <f>$E31*(1+HLOOKUP(G$6,$G$1:$L$5,$L$3,0))*G$29*$D$29</f>
        <v>6556</v>
      </c>
      <c r="H31" s="296">
        <f t="shared" si="13"/>
        <v>6556</v>
      </c>
      <c r="I31" s="296">
        <f t="shared" si="13"/>
        <v>13112</v>
      </c>
      <c r="J31" s="296">
        <f t="shared" si="13"/>
        <v>13112</v>
      </c>
      <c r="K31" s="296">
        <f t="shared" si="13"/>
        <v>19668</v>
      </c>
      <c r="L31" s="296">
        <f t="shared" si="13"/>
        <v>26224</v>
      </c>
      <c r="M31" s="296">
        <f t="shared" si="13"/>
        <v>32780</v>
      </c>
      <c r="N31" s="296">
        <f t="shared" si="13"/>
        <v>39336</v>
      </c>
      <c r="O31" s="296">
        <f t="shared" si="13"/>
        <v>52448</v>
      </c>
      <c r="P31" s="296">
        <f t="shared" si="13"/>
        <v>59004.000000000007</v>
      </c>
      <c r="Q31" s="296">
        <f t="shared" si="13"/>
        <v>72116</v>
      </c>
      <c r="R31" s="296">
        <f t="shared" si="13"/>
        <v>85228.000000000015</v>
      </c>
      <c r="S31" s="296">
        <f t="shared" si="13"/>
        <v>99126.72000000003</v>
      </c>
      <c r="T31" s="296">
        <f t="shared" si="13"/>
        <v>106207.20000000001</v>
      </c>
      <c r="U31" s="296">
        <f t="shared" si="13"/>
        <v>113287.68000000002</v>
      </c>
      <c r="V31" s="296">
        <f t="shared" si="13"/>
        <v>127448.64000000001</v>
      </c>
      <c r="W31" s="296">
        <f t="shared" si="13"/>
        <v>134529.12000000002</v>
      </c>
      <c r="X31" s="296">
        <f t="shared" si="13"/>
        <v>141609.60000000003</v>
      </c>
      <c r="Y31" s="296">
        <f t="shared" si="13"/>
        <v>155770.56000000003</v>
      </c>
      <c r="Z31" s="296">
        <f t="shared" si="13"/>
        <v>162851.04000000004</v>
      </c>
      <c r="AA31" s="296">
        <f t="shared" si="13"/>
        <v>177012.00000000006</v>
      </c>
      <c r="AB31" s="296">
        <f t="shared" si="13"/>
        <v>184092.48000000004</v>
      </c>
      <c r="AC31" s="296">
        <f t="shared" si="13"/>
        <v>198253.44000000006</v>
      </c>
      <c r="AD31" s="296">
        <f t="shared" si="13"/>
        <v>212414.40000000002</v>
      </c>
      <c r="AE31" s="296">
        <f t="shared" si="13"/>
        <v>244701.38880000002</v>
      </c>
      <c r="AF31" s="296">
        <f t="shared" si="13"/>
        <v>259995.22560000001</v>
      </c>
      <c r="AG31" s="296">
        <f t="shared" si="13"/>
        <v>275289.06240000005</v>
      </c>
      <c r="AH31" s="296">
        <f t="shared" si="13"/>
        <v>290582.89920000004</v>
      </c>
      <c r="AI31" s="296">
        <f t="shared" si="13"/>
        <v>313523.6544</v>
      </c>
      <c r="AJ31" s="296">
        <f t="shared" si="13"/>
        <v>328817.49119999999</v>
      </c>
      <c r="AK31" s="296">
        <f t="shared" si="13"/>
        <v>351758.24640000006</v>
      </c>
      <c r="AL31" s="296">
        <f t="shared" si="13"/>
        <v>374699.00160000008</v>
      </c>
      <c r="AM31" s="296">
        <f t="shared" si="13"/>
        <v>397639.75680000003</v>
      </c>
      <c r="AN31" s="296">
        <f t="shared" si="13"/>
        <v>420580.51199999999</v>
      </c>
      <c r="AO31" s="296">
        <f t="shared" si="13"/>
        <v>443521.26720000006</v>
      </c>
      <c r="AP31" s="296">
        <f t="shared" si="13"/>
        <v>466462.02240000007</v>
      </c>
      <c r="AQ31" s="296">
        <f t="shared" si="13"/>
        <v>536813.67168000003</v>
      </c>
      <c r="AR31" s="296">
        <f t="shared" si="13"/>
        <v>561589.68729600008</v>
      </c>
      <c r="AS31" s="296">
        <f t="shared" si="13"/>
        <v>594624.3747840001</v>
      </c>
      <c r="AT31" s="296">
        <f t="shared" si="13"/>
        <v>635917.7341440001</v>
      </c>
      <c r="AU31" s="296">
        <f t="shared" si="13"/>
        <v>668952.42163200001</v>
      </c>
      <c r="AV31" s="296">
        <f t="shared" si="13"/>
        <v>701987.10912000015</v>
      </c>
      <c r="AW31" s="296">
        <f t="shared" si="13"/>
        <v>743280.46848000016</v>
      </c>
      <c r="AX31" s="296">
        <f t="shared" si="13"/>
        <v>784573.82784000016</v>
      </c>
      <c r="AY31" s="296">
        <f t="shared" si="13"/>
        <v>825867.18720000004</v>
      </c>
      <c r="AZ31" s="296">
        <f t="shared" si="13"/>
        <v>875419.21843200002</v>
      </c>
      <c r="BA31" s="296">
        <f t="shared" si="13"/>
        <v>924971.249664</v>
      </c>
      <c r="BB31" s="296">
        <f t="shared" si="13"/>
        <v>974523.2808960001</v>
      </c>
      <c r="BC31" s="296">
        <f t="shared" si="13"/>
        <v>1106001.3370982404</v>
      </c>
      <c r="BD31" s="296">
        <f t="shared" si="13"/>
        <v>1168436.8964505603</v>
      </c>
      <c r="BE31" s="296">
        <f t="shared" si="13"/>
        <v>1230872.4558028805</v>
      </c>
      <c r="BF31" s="296">
        <f t="shared" si="13"/>
        <v>1293308.0151552004</v>
      </c>
      <c r="BG31" s="296">
        <f t="shared" si="13"/>
        <v>1364662.9401292803</v>
      </c>
      <c r="BH31" s="296">
        <f t="shared" si="13"/>
        <v>1436017.8651033603</v>
      </c>
      <c r="BI31" s="296">
        <f t="shared" si="13"/>
        <v>1516292.1556992005</v>
      </c>
      <c r="BJ31" s="296">
        <f t="shared" si="13"/>
        <v>1596566.4462950404</v>
      </c>
      <c r="BK31" s="296">
        <f t="shared" si="13"/>
        <v>1685760.1025126406</v>
      </c>
      <c r="BL31" s="296">
        <f t="shared" si="13"/>
        <v>1774953.7587302406</v>
      </c>
      <c r="BM31" s="296">
        <f t="shared" si="13"/>
        <v>1864147.4149478404</v>
      </c>
      <c r="BN31" s="297">
        <f t="shared" si="13"/>
        <v>1962260.4367872006</v>
      </c>
      <c r="BO31" s="60" t="s">
        <v>101</v>
      </c>
    </row>
    <row r="32" spans="1:71" s="60" customFormat="1">
      <c r="B32" s="364" t="s">
        <v>327</v>
      </c>
      <c r="C32" s="109"/>
      <c r="D32" s="284"/>
      <c r="E32" s="284"/>
      <c r="F32" s="338"/>
      <c r="G32" s="296">
        <f>G30-G31</f>
        <v>894</v>
      </c>
      <c r="H32" s="296">
        <f t="shared" ref="H32:BN32" si="14">H30-H31</f>
        <v>894</v>
      </c>
      <c r="I32" s="296">
        <f t="shared" si="14"/>
        <v>1788</v>
      </c>
      <c r="J32" s="296">
        <f t="shared" si="14"/>
        <v>1788</v>
      </c>
      <c r="K32" s="296">
        <f t="shared" si="14"/>
        <v>2682</v>
      </c>
      <c r="L32" s="296">
        <f t="shared" si="14"/>
        <v>3576</v>
      </c>
      <c r="M32" s="296">
        <f t="shared" si="14"/>
        <v>4470</v>
      </c>
      <c r="N32" s="296">
        <f t="shared" si="14"/>
        <v>5364</v>
      </c>
      <c r="O32" s="296">
        <f t="shared" si="14"/>
        <v>7152</v>
      </c>
      <c r="P32" s="296">
        <f t="shared" si="14"/>
        <v>8045.9999999999927</v>
      </c>
      <c r="Q32" s="296">
        <f t="shared" si="14"/>
        <v>9834</v>
      </c>
      <c r="R32" s="296">
        <f t="shared" si="14"/>
        <v>11621.999999999985</v>
      </c>
      <c r="S32" s="296">
        <f t="shared" si="14"/>
        <v>13517.27999999997</v>
      </c>
      <c r="T32" s="296">
        <f t="shared" si="14"/>
        <v>14482.799999999988</v>
      </c>
      <c r="U32" s="296">
        <f t="shared" si="14"/>
        <v>15448.319999999978</v>
      </c>
      <c r="V32" s="296">
        <f t="shared" si="14"/>
        <v>17379.359999999986</v>
      </c>
      <c r="W32" s="296">
        <f t="shared" si="14"/>
        <v>18344.879999999976</v>
      </c>
      <c r="X32" s="296">
        <f t="shared" si="14"/>
        <v>19310.399999999965</v>
      </c>
      <c r="Y32" s="296">
        <f t="shared" si="14"/>
        <v>21241.439999999973</v>
      </c>
      <c r="Z32" s="296">
        <f t="shared" si="14"/>
        <v>22206.959999999963</v>
      </c>
      <c r="AA32" s="296">
        <f t="shared" si="14"/>
        <v>24137.999999999942</v>
      </c>
      <c r="AB32" s="296">
        <f t="shared" si="14"/>
        <v>25103.51999999999</v>
      </c>
      <c r="AC32" s="296">
        <f t="shared" si="14"/>
        <v>27034.559999999939</v>
      </c>
      <c r="AD32" s="296">
        <f t="shared" si="14"/>
        <v>28965.599999999977</v>
      </c>
      <c r="AE32" s="296">
        <f t="shared" si="14"/>
        <v>33368.371199999994</v>
      </c>
      <c r="AF32" s="296">
        <f t="shared" si="14"/>
        <v>35453.894400000048</v>
      </c>
      <c r="AG32" s="296">
        <f t="shared" si="14"/>
        <v>37539.417599999986</v>
      </c>
      <c r="AH32" s="296">
        <f t="shared" si="14"/>
        <v>39624.940799999924</v>
      </c>
      <c r="AI32" s="296">
        <f t="shared" si="14"/>
        <v>42753.225600000005</v>
      </c>
      <c r="AJ32" s="296">
        <f t="shared" si="14"/>
        <v>44838.748800000059</v>
      </c>
      <c r="AK32" s="296">
        <f t="shared" si="14"/>
        <v>47967.033599999966</v>
      </c>
      <c r="AL32" s="296">
        <f t="shared" si="14"/>
        <v>51095.318399999931</v>
      </c>
      <c r="AM32" s="296">
        <f t="shared" si="14"/>
        <v>54223.603200000012</v>
      </c>
      <c r="AN32" s="296">
        <f t="shared" si="14"/>
        <v>57351.888000000035</v>
      </c>
      <c r="AO32" s="296">
        <f t="shared" si="14"/>
        <v>60480.1728</v>
      </c>
      <c r="AP32" s="296">
        <f t="shared" si="14"/>
        <v>63608.457599999907</v>
      </c>
      <c r="AQ32" s="296">
        <f t="shared" si="14"/>
        <v>73201.864320000052</v>
      </c>
      <c r="AR32" s="296">
        <f t="shared" si="14"/>
        <v>76580.411903999979</v>
      </c>
      <c r="AS32" s="296">
        <f t="shared" si="14"/>
        <v>81085.142015999998</v>
      </c>
      <c r="AT32" s="296">
        <f t="shared" si="14"/>
        <v>86716.054656000109</v>
      </c>
      <c r="AU32" s="296">
        <f t="shared" si="14"/>
        <v>91220.784768000012</v>
      </c>
      <c r="AV32" s="296">
        <f t="shared" si="14"/>
        <v>95725.514879999915</v>
      </c>
      <c r="AW32" s="296">
        <f t="shared" si="14"/>
        <v>101356.42752000003</v>
      </c>
      <c r="AX32" s="296">
        <f t="shared" si="14"/>
        <v>106987.34016000002</v>
      </c>
      <c r="AY32" s="296">
        <f t="shared" si="14"/>
        <v>112618.25280000002</v>
      </c>
      <c r="AZ32" s="296">
        <f t="shared" si="14"/>
        <v>119375.3479680001</v>
      </c>
      <c r="BA32" s="296">
        <f t="shared" si="14"/>
        <v>126132.44313600007</v>
      </c>
      <c r="BB32" s="296">
        <f t="shared" si="14"/>
        <v>132889.53830400016</v>
      </c>
      <c r="BC32" s="296">
        <f t="shared" si="14"/>
        <v>150818.36414975999</v>
      </c>
      <c r="BD32" s="296">
        <f t="shared" si="14"/>
        <v>159332.30406144005</v>
      </c>
      <c r="BE32" s="296">
        <f t="shared" si="14"/>
        <v>167846.24397311988</v>
      </c>
      <c r="BF32" s="296">
        <f t="shared" si="14"/>
        <v>176360.18388479995</v>
      </c>
      <c r="BG32" s="296">
        <f t="shared" si="14"/>
        <v>186090.40092671989</v>
      </c>
      <c r="BH32" s="296">
        <f t="shared" si="14"/>
        <v>195820.61796864006</v>
      </c>
      <c r="BI32" s="296">
        <f t="shared" si="14"/>
        <v>206767.11214079987</v>
      </c>
      <c r="BJ32" s="296">
        <f t="shared" si="14"/>
        <v>217713.60631295992</v>
      </c>
      <c r="BK32" s="296">
        <f t="shared" si="14"/>
        <v>229876.37761535984</v>
      </c>
      <c r="BL32" s="296">
        <f t="shared" si="14"/>
        <v>242039.14891775977</v>
      </c>
      <c r="BM32" s="296">
        <f t="shared" si="14"/>
        <v>254201.92022015993</v>
      </c>
      <c r="BN32" s="297">
        <f t="shared" si="14"/>
        <v>267580.96865279973</v>
      </c>
      <c r="BO32" s="60" t="s">
        <v>101</v>
      </c>
      <c r="BP32" s="372"/>
    </row>
    <row r="33" spans="1:68" s="60" customFormat="1">
      <c r="B33" s="364" t="s">
        <v>308</v>
      </c>
      <c r="C33" s="109"/>
      <c r="D33" s="284"/>
      <c r="E33" s="284"/>
      <c r="F33" s="61"/>
      <c r="G33" s="296">
        <f>G30*HLOOKUP(G$6,$G$1:$L$5,$L$5,0)</f>
        <v>0</v>
      </c>
      <c r="H33" s="296">
        <f t="shared" ref="H33:BN33" si="15">H30*HLOOKUP(H$6,$G$1:$L$5,$L$5,0)</f>
        <v>0</v>
      </c>
      <c r="I33" s="296">
        <f t="shared" si="15"/>
        <v>0</v>
      </c>
      <c r="J33" s="296">
        <f t="shared" si="15"/>
        <v>0</v>
      </c>
      <c r="K33" s="296">
        <f t="shared" si="15"/>
        <v>0</v>
      </c>
      <c r="L33" s="296">
        <f t="shared" si="15"/>
        <v>0</v>
      </c>
      <c r="M33" s="296">
        <f t="shared" si="15"/>
        <v>0</v>
      </c>
      <c r="N33" s="296">
        <f t="shared" si="15"/>
        <v>0</v>
      </c>
      <c r="O33" s="296">
        <f t="shared" si="15"/>
        <v>0</v>
      </c>
      <c r="P33" s="296">
        <f t="shared" si="15"/>
        <v>0</v>
      </c>
      <c r="Q33" s="296">
        <f t="shared" si="15"/>
        <v>0</v>
      </c>
      <c r="R33" s="296">
        <f t="shared" si="15"/>
        <v>0</v>
      </c>
      <c r="S33" s="296">
        <f t="shared" si="15"/>
        <v>0</v>
      </c>
      <c r="T33" s="296">
        <f t="shared" si="15"/>
        <v>0</v>
      </c>
      <c r="U33" s="296">
        <f t="shared" si="15"/>
        <v>0</v>
      </c>
      <c r="V33" s="296">
        <f t="shared" si="15"/>
        <v>0</v>
      </c>
      <c r="W33" s="296">
        <f t="shared" si="15"/>
        <v>0</v>
      </c>
      <c r="X33" s="296">
        <f t="shared" si="15"/>
        <v>0</v>
      </c>
      <c r="Y33" s="296">
        <f t="shared" si="15"/>
        <v>0</v>
      </c>
      <c r="Z33" s="296">
        <f t="shared" si="15"/>
        <v>0</v>
      </c>
      <c r="AA33" s="296">
        <f t="shared" si="15"/>
        <v>0</v>
      </c>
      <c r="AB33" s="296">
        <f t="shared" si="15"/>
        <v>0</v>
      </c>
      <c r="AC33" s="296">
        <f t="shared" si="15"/>
        <v>0</v>
      </c>
      <c r="AD33" s="296">
        <f t="shared" si="15"/>
        <v>0</v>
      </c>
      <c r="AE33" s="296">
        <f t="shared" si="15"/>
        <v>0</v>
      </c>
      <c r="AF33" s="296">
        <f t="shared" si="15"/>
        <v>0</v>
      </c>
      <c r="AG33" s="296">
        <f t="shared" si="15"/>
        <v>0</v>
      </c>
      <c r="AH33" s="296">
        <f t="shared" si="15"/>
        <v>0</v>
      </c>
      <c r="AI33" s="296">
        <f t="shared" si="15"/>
        <v>0</v>
      </c>
      <c r="AJ33" s="296">
        <f t="shared" si="15"/>
        <v>0</v>
      </c>
      <c r="AK33" s="296">
        <f t="shared" si="15"/>
        <v>0</v>
      </c>
      <c r="AL33" s="296">
        <f t="shared" si="15"/>
        <v>0</v>
      </c>
      <c r="AM33" s="296">
        <f t="shared" si="15"/>
        <v>0</v>
      </c>
      <c r="AN33" s="296">
        <f t="shared" si="15"/>
        <v>0</v>
      </c>
      <c r="AO33" s="296">
        <f t="shared" si="15"/>
        <v>0</v>
      </c>
      <c r="AP33" s="296">
        <f t="shared" si="15"/>
        <v>0</v>
      </c>
      <c r="AQ33" s="296">
        <f t="shared" si="15"/>
        <v>0</v>
      </c>
      <c r="AR33" s="296">
        <f t="shared" si="15"/>
        <v>0</v>
      </c>
      <c r="AS33" s="296">
        <f t="shared" si="15"/>
        <v>0</v>
      </c>
      <c r="AT33" s="296">
        <f t="shared" si="15"/>
        <v>0</v>
      </c>
      <c r="AU33" s="296">
        <f t="shared" si="15"/>
        <v>0</v>
      </c>
      <c r="AV33" s="296">
        <f t="shared" si="15"/>
        <v>0</v>
      </c>
      <c r="AW33" s="296">
        <f t="shared" si="15"/>
        <v>0</v>
      </c>
      <c r="AX33" s="296">
        <f t="shared" si="15"/>
        <v>0</v>
      </c>
      <c r="AY33" s="296">
        <f t="shared" si="15"/>
        <v>0</v>
      </c>
      <c r="AZ33" s="296">
        <f t="shared" si="15"/>
        <v>0</v>
      </c>
      <c r="BA33" s="296">
        <f t="shared" si="15"/>
        <v>0</v>
      </c>
      <c r="BB33" s="296">
        <f t="shared" si="15"/>
        <v>0</v>
      </c>
      <c r="BC33" s="296">
        <f t="shared" si="15"/>
        <v>0</v>
      </c>
      <c r="BD33" s="296">
        <f t="shared" si="15"/>
        <v>0</v>
      </c>
      <c r="BE33" s="296">
        <f t="shared" si="15"/>
        <v>0</v>
      </c>
      <c r="BF33" s="296">
        <f t="shared" si="15"/>
        <v>0</v>
      </c>
      <c r="BG33" s="296">
        <f t="shared" si="15"/>
        <v>0</v>
      </c>
      <c r="BH33" s="296">
        <f t="shared" si="15"/>
        <v>0</v>
      </c>
      <c r="BI33" s="296">
        <f t="shared" si="15"/>
        <v>0</v>
      </c>
      <c r="BJ33" s="296">
        <f t="shared" si="15"/>
        <v>0</v>
      </c>
      <c r="BK33" s="296">
        <f t="shared" si="15"/>
        <v>0</v>
      </c>
      <c r="BL33" s="296">
        <f t="shared" si="15"/>
        <v>0</v>
      </c>
      <c r="BM33" s="296">
        <f t="shared" si="15"/>
        <v>0</v>
      </c>
      <c r="BN33" s="297">
        <f t="shared" si="15"/>
        <v>0</v>
      </c>
      <c r="BO33" s="60" t="s">
        <v>101</v>
      </c>
    </row>
    <row r="34" spans="1:68" s="58" customFormat="1">
      <c r="B34" s="107"/>
      <c r="C34" s="108"/>
      <c r="D34" s="392"/>
      <c r="E34" s="361"/>
      <c r="F34" s="83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365"/>
      <c r="BO34" s="60" t="s">
        <v>101</v>
      </c>
      <c r="BP34" s="356"/>
    </row>
    <row r="35" spans="1:68" s="58" customFormat="1">
      <c r="A35" s="60">
        <v>2</v>
      </c>
      <c r="B35" s="114" t="s">
        <v>345</v>
      </c>
      <c r="C35" s="109">
        <v>0.03</v>
      </c>
      <c r="D35" s="108">
        <f>Revenue_B2C!D35</f>
        <v>0.12</v>
      </c>
      <c r="E35" s="284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283"/>
      <c r="BO35" s="60" t="s">
        <v>101</v>
      </c>
    </row>
    <row r="36" spans="1:68" s="58" customFormat="1">
      <c r="A36" s="56"/>
      <c r="B36" s="112" t="s">
        <v>322</v>
      </c>
      <c r="C36" s="44" t="s">
        <v>336</v>
      </c>
      <c r="D36" s="375">
        <v>10</v>
      </c>
      <c r="E36" s="361"/>
      <c r="F36" s="44"/>
      <c r="G36" s="296">
        <f t="shared" ref="G36:BN36" si="16">ROUND(G$25*$D35,0)</f>
        <v>2</v>
      </c>
      <c r="H36" s="296">
        <f t="shared" si="16"/>
        <v>4</v>
      </c>
      <c r="I36" s="296">
        <f t="shared" si="16"/>
        <v>7</v>
      </c>
      <c r="J36" s="296">
        <f t="shared" si="16"/>
        <v>9</v>
      </c>
      <c r="K36" s="296">
        <f t="shared" si="16"/>
        <v>12</v>
      </c>
      <c r="L36" s="296">
        <f t="shared" si="16"/>
        <v>16</v>
      </c>
      <c r="M36" s="296">
        <f t="shared" si="16"/>
        <v>20</v>
      </c>
      <c r="N36" s="296">
        <f t="shared" si="16"/>
        <v>25</v>
      </c>
      <c r="O36" s="296">
        <f t="shared" si="16"/>
        <v>30</v>
      </c>
      <c r="P36" s="296">
        <f t="shared" si="16"/>
        <v>36</v>
      </c>
      <c r="Q36" s="296">
        <f t="shared" si="16"/>
        <v>44</v>
      </c>
      <c r="R36" s="296">
        <f t="shared" si="16"/>
        <v>52</v>
      </c>
      <c r="S36" s="296">
        <f t="shared" si="16"/>
        <v>56</v>
      </c>
      <c r="T36" s="296">
        <f t="shared" si="16"/>
        <v>61</v>
      </c>
      <c r="U36" s="296">
        <f t="shared" si="16"/>
        <v>65</v>
      </c>
      <c r="V36" s="296">
        <f t="shared" si="16"/>
        <v>70</v>
      </c>
      <c r="W36" s="296">
        <f t="shared" si="16"/>
        <v>75</v>
      </c>
      <c r="X36" s="296">
        <f t="shared" si="16"/>
        <v>81</v>
      </c>
      <c r="Y36" s="296">
        <f t="shared" si="16"/>
        <v>87</v>
      </c>
      <c r="Z36" s="296">
        <f t="shared" si="16"/>
        <v>93</v>
      </c>
      <c r="AA36" s="296">
        <f t="shared" si="16"/>
        <v>99</v>
      </c>
      <c r="AB36" s="296">
        <f t="shared" si="16"/>
        <v>106</v>
      </c>
      <c r="AC36" s="296">
        <f t="shared" si="16"/>
        <v>113</v>
      </c>
      <c r="AD36" s="296">
        <f t="shared" si="16"/>
        <v>120</v>
      </c>
      <c r="AE36" s="296">
        <f t="shared" si="16"/>
        <v>128</v>
      </c>
      <c r="AF36" s="296">
        <f t="shared" si="16"/>
        <v>136</v>
      </c>
      <c r="AG36" s="296">
        <f t="shared" si="16"/>
        <v>145</v>
      </c>
      <c r="AH36" s="296">
        <f t="shared" si="16"/>
        <v>154</v>
      </c>
      <c r="AI36" s="296">
        <f t="shared" si="16"/>
        <v>163</v>
      </c>
      <c r="AJ36" s="296">
        <f t="shared" si="16"/>
        <v>173</v>
      </c>
      <c r="AK36" s="296">
        <f t="shared" si="16"/>
        <v>184</v>
      </c>
      <c r="AL36" s="296">
        <f t="shared" si="16"/>
        <v>195</v>
      </c>
      <c r="AM36" s="296">
        <f t="shared" si="16"/>
        <v>206</v>
      </c>
      <c r="AN36" s="296">
        <f t="shared" si="16"/>
        <v>219</v>
      </c>
      <c r="AO36" s="296">
        <f t="shared" si="16"/>
        <v>231</v>
      </c>
      <c r="AP36" s="296">
        <f t="shared" si="16"/>
        <v>245</v>
      </c>
      <c r="AQ36" s="296">
        <f t="shared" si="16"/>
        <v>259</v>
      </c>
      <c r="AR36" s="296">
        <f t="shared" si="16"/>
        <v>274</v>
      </c>
      <c r="AS36" s="296">
        <f t="shared" si="16"/>
        <v>290</v>
      </c>
      <c r="AT36" s="296">
        <f t="shared" si="16"/>
        <v>306</v>
      </c>
      <c r="AU36" s="296">
        <f t="shared" si="16"/>
        <v>323</v>
      </c>
      <c r="AV36" s="296">
        <f t="shared" si="16"/>
        <v>342</v>
      </c>
      <c r="AW36" s="296">
        <f t="shared" si="16"/>
        <v>361</v>
      </c>
      <c r="AX36" s="296">
        <f t="shared" si="16"/>
        <v>381</v>
      </c>
      <c r="AY36" s="296">
        <f t="shared" si="16"/>
        <v>402</v>
      </c>
      <c r="AZ36" s="296">
        <f t="shared" si="16"/>
        <v>424</v>
      </c>
      <c r="BA36" s="296">
        <f t="shared" si="16"/>
        <v>447</v>
      </c>
      <c r="BB36" s="296">
        <f t="shared" si="16"/>
        <v>471</v>
      </c>
      <c r="BC36" s="296">
        <f t="shared" si="16"/>
        <v>497</v>
      </c>
      <c r="BD36" s="296">
        <f t="shared" si="16"/>
        <v>524</v>
      </c>
      <c r="BE36" s="296">
        <f t="shared" si="16"/>
        <v>552</v>
      </c>
      <c r="BF36" s="296">
        <f t="shared" si="16"/>
        <v>582</v>
      </c>
      <c r="BG36" s="296">
        <f t="shared" si="16"/>
        <v>613</v>
      </c>
      <c r="BH36" s="296">
        <f t="shared" si="16"/>
        <v>646</v>
      </c>
      <c r="BI36" s="296">
        <f t="shared" si="16"/>
        <v>680</v>
      </c>
      <c r="BJ36" s="296">
        <f t="shared" si="16"/>
        <v>717</v>
      </c>
      <c r="BK36" s="296">
        <f t="shared" si="16"/>
        <v>755</v>
      </c>
      <c r="BL36" s="296">
        <f t="shared" si="16"/>
        <v>794</v>
      </c>
      <c r="BM36" s="296">
        <f t="shared" si="16"/>
        <v>836</v>
      </c>
      <c r="BN36" s="297">
        <f t="shared" si="16"/>
        <v>880</v>
      </c>
      <c r="BO36" s="60" t="s">
        <v>101</v>
      </c>
    </row>
    <row r="37" spans="1:68">
      <c r="A37" s="60"/>
      <c r="B37" s="112" t="s">
        <v>323</v>
      </c>
      <c r="C37" s="109"/>
      <c r="D37" s="284"/>
      <c r="E37" s="367">
        <v>29400</v>
      </c>
      <c r="F37" s="61"/>
      <c r="G37" s="296">
        <f>$E37*(1+HLOOKUP(G$6,$G$1:$L$5,$L$3,0))*G$36*$D$36</f>
        <v>588000</v>
      </c>
      <c r="H37" s="296">
        <f t="shared" ref="H37:BN38" si="17">$E37*(1+HLOOKUP(H$6,$G$1:$L$5,$L$3,0))*H$36*$D$36</f>
        <v>1176000</v>
      </c>
      <c r="I37" s="296">
        <f t="shared" si="17"/>
        <v>2058000</v>
      </c>
      <c r="J37" s="296">
        <f t="shared" si="17"/>
        <v>2646000</v>
      </c>
      <c r="K37" s="296">
        <f t="shared" si="17"/>
        <v>3528000</v>
      </c>
      <c r="L37" s="296">
        <f t="shared" si="17"/>
        <v>4704000</v>
      </c>
      <c r="M37" s="296">
        <f t="shared" si="17"/>
        <v>5880000</v>
      </c>
      <c r="N37" s="296">
        <f t="shared" si="17"/>
        <v>7350000</v>
      </c>
      <c r="O37" s="296">
        <f t="shared" si="17"/>
        <v>8820000</v>
      </c>
      <c r="P37" s="296">
        <f t="shared" si="17"/>
        <v>10584000</v>
      </c>
      <c r="Q37" s="296">
        <f t="shared" si="17"/>
        <v>12936000</v>
      </c>
      <c r="R37" s="296">
        <f t="shared" si="17"/>
        <v>15288000</v>
      </c>
      <c r="S37" s="296">
        <f t="shared" si="17"/>
        <v>17781120.000000004</v>
      </c>
      <c r="T37" s="296">
        <f t="shared" si="17"/>
        <v>19368720.000000004</v>
      </c>
      <c r="U37" s="296">
        <f t="shared" si="17"/>
        <v>20638800.000000004</v>
      </c>
      <c r="V37" s="296">
        <f t="shared" si="17"/>
        <v>22226400.000000004</v>
      </c>
      <c r="W37" s="296">
        <f t="shared" si="17"/>
        <v>23814000.000000004</v>
      </c>
      <c r="X37" s="296">
        <f t="shared" si="17"/>
        <v>25719120.000000004</v>
      </c>
      <c r="Y37" s="296">
        <f t="shared" si="17"/>
        <v>27624240.000000004</v>
      </c>
      <c r="Z37" s="296">
        <f t="shared" si="17"/>
        <v>29529360.000000004</v>
      </c>
      <c r="AA37" s="296">
        <f t="shared" si="17"/>
        <v>31434480.000000004</v>
      </c>
      <c r="AB37" s="296">
        <f t="shared" si="17"/>
        <v>33657120.000000007</v>
      </c>
      <c r="AC37" s="296">
        <f t="shared" si="17"/>
        <v>35879760.000000007</v>
      </c>
      <c r="AD37" s="296">
        <f t="shared" si="17"/>
        <v>38102400.000000007</v>
      </c>
      <c r="AE37" s="296">
        <f t="shared" si="17"/>
        <v>43893964.800000004</v>
      </c>
      <c r="AF37" s="296">
        <f t="shared" si="17"/>
        <v>46637337.600000009</v>
      </c>
      <c r="AG37" s="296">
        <f t="shared" si="17"/>
        <v>49723632</v>
      </c>
      <c r="AH37" s="296">
        <f t="shared" si="17"/>
        <v>52809926.400000006</v>
      </c>
      <c r="AI37" s="296">
        <f t="shared" si="17"/>
        <v>55896220.800000012</v>
      </c>
      <c r="AJ37" s="296">
        <f t="shared" si="17"/>
        <v>59325436.800000004</v>
      </c>
      <c r="AK37" s="296">
        <f t="shared" si="17"/>
        <v>63097574.400000006</v>
      </c>
      <c r="AL37" s="296">
        <f t="shared" si="17"/>
        <v>66869712.000000015</v>
      </c>
      <c r="AM37" s="296">
        <f t="shared" si="17"/>
        <v>70641849.600000009</v>
      </c>
      <c r="AN37" s="296">
        <f t="shared" si="17"/>
        <v>75099830.400000006</v>
      </c>
      <c r="AO37" s="296">
        <f t="shared" si="17"/>
        <v>79214889.600000009</v>
      </c>
      <c r="AP37" s="296">
        <f t="shared" si="17"/>
        <v>84015792.000000015</v>
      </c>
      <c r="AQ37" s="296">
        <f t="shared" si="17"/>
        <v>95922029.952000022</v>
      </c>
      <c r="AR37" s="296">
        <f t="shared" si="17"/>
        <v>101477359.87200004</v>
      </c>
      <c r="AS37" s="296">
        <f t="shared" si="17"/>
        <v>107403045.12000002</v>
      </c>
      <c r="AT37" s="296">
        <f t="shared" si="17"/>
        <v>113328730.36800003</v>
      </c>
      <c r="AU37" s="296">
        <f t="shared" si="17"/>
        <v>119624770.94400004</v>
      </c>
      <c r="AV37" s="296">
        <f t="shared" si="17"/>
        <v>126661522.17600003</v>
      </c>
      <c r="AW37" s="296">
        <f t="shared" si="17"/>
        <v>133698273.40800002</v>
      </c>
      <c r="AX37" s="296">
        <f t="shared" si="17"/>
        <v>141105379.96800002</v>
      </c>
      <c r="AY37" s="296">
        <f t="shared" si="17"/>
        <v>148882841.85600004</v>
      </c>
      <c r="AZ37" s="296">
        <f t="shared" si="17"/>
        <v>157030659.07200003</v>
      </c>
      <c r="BA37" s="296">
        <f t="shared" si="17"/>
        <v>165548831.61600003</v>
      </c>
      <c r="BB37" s="296">
        <f t="shared" si="17"/>
        <v>174437359.48800004</v>
      </c>
      <c r="BC37" s="296">
        <f t="shared" si="17"/>
        <v>198791925.85728002</v>
      </c>
      <c r="BD37" s="296">
        <f t="shared" si="17"/>
        <v>209591487.22176003</v>
      </c>
      <c r="BE37" s="296">
        <f t="shared" si="17"/>
        <v>220791032.34048003</v>
      </c>
      <c r="BF37" s="296">
        <f t="shared" si="17"/>
        <v>232790544.96768001</v>
      </c>
      <c r="BG37" s="296">
        <f t="shared" si="17"/>
        <v>245190041.34912002</v>
      </c>
      <c r="BH37" s="296">
        <f t="shared" si="17"/>
        <v>258389505.23904002</v>
      </c>
      <c r="BI37" s="296">
        <f t="shared" si="17"/>
        <v>271988952.88320005</v>
      </c>
      <c r="BJ37" s="296">
        <f t="shared" si="17"/>
        <v>286788351.79008001</v>
      </c>
      <c r="BK37" s="296">
        <f t="shared" si="17"/>
        <v>301987734.45120001</v>
      </c>
      <c r="BL37" s="296">
        <f t="shared" si="17"/>
        <v>317587100.86656004</v>
      </c>
      <c r="BM37" s="296">
        <f t="shared" si="17"/>
        <v>334386418.54464006</v>
      </c>
      <c r="BN37" s="297">
        <f t="shared" si="17"/>
        <v>351985703.73120004</v>
      </c>
      <c r="BO37" s="60" t="s">
        <v>101</v>
      </c>
    </row>
    <row r="38" spans="1:68">
      <c r="A38" s="60"/>
      <c r="B38" s="112" t="s">
        <v>346</v>
      </c>
      <c r="C38" s="109"/>
      <c r="D38" s="284"/>
      <c r="E38" s="367">
        <f>E37*(1-C35)</f>
        <v>28518</v>
      </c>
      <c r="F38" s="61"/>
      <c r="G38" s="296">
        <f>$E38*(1+HLOOKUP(G$6,$G$1:$L$5,$L$3,0))*G$36*$D$36</f>
        <v>570360</v>
      </c>
      <c r="H38" s="296">
        <f t="shared" si="17"/>
        <v>1140720</v>
      </c>
      <c r="I38" s="296">
        <f t="shared" si="17"/>
        <v>1996260</v>
      </c>
      <c r="J38" s="296">
        <f t="shared" si="17"/>
        <v>2566620</v>
      </c>
      <c r="K38" s="296">
        <f t="shared" si="17"/>
        <v>3422160</v>
      </c>
      <c r="L38" s="296">
        <f t="shared" si="17"/>
        <v>4562880</v>
      </c>
      <c r="M38" s="296">
        <f t="shared" si="17"/>
        <v>5703600</v>
      </c>
      <c r="N38" s="296">
        <f t="shared" si="17"/>
        <v>7129500</v>
      </c>
      <c r="O38" s="296">
        <f t="shared" si="17"/>
        <v>8555400</v>
      </c>
      <c r="P38" s="296">
        <f t="shared" si="17"/>
        <v>10266480</v>
      </c>
      <c r="Q38" s="296">
        <f t="shared" si="17"/>
        <v>12547920</v>
      </c>
      <c r="R38" s="296">
        <f t="shared" si="17"/>
        <v>14829360</v>
      </c>
      <c r="S38" s="296">
        <f t="shared" si="17"/>
        <v>17247686.400000002</v>
      </c>
      <c r="T38" s="296">
        <f t="shared" si="17"/>
        <v>18787658.400000002</v>
      </c>
      <c r="U38" s="296">
        <f t="shared" si="17"/>
        <v>20019636</v>
      </c>
      <c r="V38" s="296">
        <f t="shared" si="17"/>
        <v>21559608.000000004</v>
      </c>
      <c r="W38" s="296">
        <f t="shared" si="17"/>
        <v>23099580</v>
      </c>
      <c r="X38" s="296">
        <f t="shared" si="17"/>
        <v>24947546.400000002</v>
      </c>
      <c r="Y38" s="296">
        <f t="shared" si="17"/>
        <v>26795512.800000004</v>
      </c>
      <c r="Z38" s="296">
        <f t="shared" si="17"/>
        <v>28643479.200000003</v>
      </c>
      <c r="AA38" s="296">
        <f t="shared" si="17"/>
        <v>30491445.600000001</v>
      </c>
      <c r="AB38" s="296">
        <f t="shared" si="17"/>
        <v>32647406.400000002</v>
      </c>
      <c r="AC38" s="296">
        <f t="shared" si="17"/>
        <v>34803367.200000003</v>
      </c>
      <c r="AD38" s="296">
        <f t="shared" si="17"/>
        <v>36959328</v>
      </c>
      <c r="AE38" s="296">
        <f t="shared" si="17"/>
        <v>42577145.856000006</v>
      </c>
      <c r="AF38" s="296">
        <f t="shared" si="17"/>
        <v>45238217.47200001</v>
      </c>
      <c r="AG38" s="296">
        <f t="shared" si="17"/>
        <v>48231923.040000007</v>
      </c>
      <c r="AH38" s="296">
        <f t="shared" si="17"/>
        <v>51225628.60800001</v>
      </c>
      <c r="AI38" s="296">
        <f t="shared" si="17"/>
        <v>54219334.176000014</v>
      </c>
      <c r="AJ38" s="296">
        <f t="shared" si="17"/>
        <v>57545673.69600001</v>
      </c>
      <c r="AK38" s="296">
        <f t="shared" si="17"/>
        <v>61204647.168000013</v>
      </c>
      <c r="AL38" s="296">
        <f t="shared" si="17"/>
        <v>64863620.640000015</v>
      </c>
      <c r="AM38" s="296">
        <f t="shared" si="17"/>
        <v>68522594.112000003</v>
      </c>
      <c r="AN38" s="296">
        <f t="shared" si="17"/>
        <v>72846835.488000005</v>
      </c>
      <c r="AO38" s="296">
        <f t="shared" si="17"/>
        <v>76838442.912000015</v>
      </c>
      <c r="AP38" s="296">
        <f t="shared" si="17"/>
        <v>81495318.240000024</v>
      </c>
      <c r="AQ38" s="296">
        <f t="shared" si="17"/>
        <v>93044369.053440019</v>
      </c>
      <c r="AR38" s="296">
        <f t="shared" si="17"/>
        <v>98433039.075840026</v>
      </c>
      <c r="AS38" s="296">
        <f t="shared" si="17"/>
        <v>104180953.76640001</v>
      </c>
      <c r="AT38" s="296">
        <f t="shared" si="17"/>
        <v>109928868.45696002</v>
      </c>
      <c r="AU38" s="296">
        <f t="shared" si="17"/>
        <v>116036027.81568003</v>
      </c>
      <c r="AV38" s="296">
        <f t="shared" si="17"/>
        <v>122861676.51072003</v>
      </c>
      <c r="AW38" s="296">
        <f t="shared" si="17"/>
        <v>129687325.20576002</v>
      </c>
      <c r="AX38" s="296">
        <f t="shared" si="17"/>
        <v>136872218.56896004</v>
      </c>
      <c r="AY38" s="296">
        <f t="shared" si="17"/>
        <v>144416356.60032001</v>
      </c>
      <c r="AZ38" s="296">
        <f t="shared" si="17"/>
        <v>152319739.29984003</v>
      </c>
      <c r="BA38" s="296">
        <f t="shared" si="17"/>
        <v>160582366.66752005</v>
      </c>
      <c r="BB38" s="296">
        <f t="shared" si="17"/>
        <v>169204238.70336002</v>
      </c>
      <c r="BC38" s="296">
        <f t="shared" si="17"/>
        <v>192828168.08156165</v>
      </c>
      <c r="BD38" s="296">
        <f t="shared" si="17"/>
        <v>203303742.60510725</v>
      </c>
      <c r="BE38" s="296">
        <f t="shared" si="17"/>
        <v>214167301.37026566</v>
      </c>
      <c r="BF38" s="296">
        <f t="shared" si="17"/>
        <v>225806828.61864966</v>
      </c>
      <c r="BG38" s="296">
        <f t="shared" si="17"/>
        <v>237834340.10864645</v>
      </c>
      <c r="BH38" s="296">
        <f t="shared" si="17"/>
        <v>250637820.08186889</v>
      </c>
      <c r="BI38" s="296">
        <f t="shared" si="17"/>
        <v>263829284.29670408</v>
      </c>
      <c r="BJ38" s="296">
        <f t="shared" si="17"/>
        <v>278184701.23637772</v>
      </c>
      <c r="BK38" s="296">
        <f t="shared" si="17"/>
        <v>292928102.41766405</v>
      </c>
      <c r="BL38" s="296">
        <f t="shared" si="17"/>
        <v>308059487.8405633</v>
      </c>
      <c r="BM38" s="296">
        <f t="shared" si="17"/>
        <v>324354825.98830092</v>
      </c>
      <c r="BN38" s="297">
        <f t="shared" si="17"/>
        <v>341426132.61926413</v>
      </c>
      <c r="BO38" s="60" t="s">
        <v>101</v>
      </c>
    </row>
    <row r="39" spans="1:68">
      <c r="A39" s="60"/>
      <c r="B39" s="364" t="s">
        <v>327</v>
      </c>
      <c r="C39" s="109"/>
      <c r="D39" s="284"/>
      <c r="E39" s="284"/>
      <c r="F39" s="338"/>
      <c r="G39" s="296">
        <f>G37-G38</f>
        <v>17640</v>
      </c>
      <c r="H39" s="296">
        <f t="shared" ref="H39:BN39" si="18">H37-H38</f>
        <v>35280</v>
      </c>
      <c r="I39" s="296">
        <f t="shared" si="18"/>
        <v>61740</v>
      </c>
      <c r="J39" s="296">
        <f t="shared" si="18"/>
        <v>79380</v>
      </c>
      <c r="K39" s="296">
        <f t="shared" si="18"/>
        <v>105840</v>
      </c>
      <c r="L39" s="296">
        <f t="shared" si="18"/>
        <v>141120</v>
      </c>
      <c r="M39" s="296">
        <f t="shared" si="18"/>
        <v>176400</v>
      </c>
      <c r="N39" s="296">
        <f t="shared" si="18"/>
        <v>220500</v>
      </c>
      <c r="O39" s="296">
        <f t="shared" si="18"/>
        <v>264600</v>
      </c>
      <c r="P39" s="296">
        <f t="shared" si="18"/>
        <v>317520</v>
      </c>
      <c r="Q39" s="296">
        <f t="shared" si="18"/>
        <v>388080</v>
      </c>
      <c r="R39" s="296">
        <f t="shared" si="18"/>
        <v>458640</v>
      </c>
      <c r="S39" s="296">
        <f t="shared" si="18"/>
        <v>533433.60000000149</v>
      </c>
      <c r="T39" s="296">
        <f t="shared" si="18"/>
        <v>581061.60000000149</v>
      </c>
      <c r="U39" s="296">
        <f t="shared" si="18"/>
        <v>619164.00000000373</v>
      </c>
      <c r="V39" s="296">
        <f t="shared" si="18"/>
        <v>666792</v>
      </c>
      <c r="W39" s="296">
        <f t="shared" si="18"/>
        <v>714420.00000000373</v>
      </c>
      <c r="X39" s="296">
        <f t="shared" si="18"/>
        <v>771573.60000000149</v>
      </c>
      <c r="Y39" s="296">
        <f t="shared" si="18"/>
        <v>828727.19999999925</v>
      </c>
      <c r="Z39" s="296">
        <f t="shared" si="18"/>
        <v>885880.80000000075</v>
      </c>
      <c r="AA39" s="296">
        <f t="shared" si="18"/>
        <v>943034.40000000224</v>
      </c>
      <c r="AB39" s="296">
        <f t="shared" si="18"/>
        <v>1009713.6000000052</v>
      </c>
      <c r="AC39" s="296">
        <f t="shared" si="18"/>
        <v>1076392.8000000045</v>
      </c>
      <c r="AD39" s="296">
        <f t="shared" si="18"/>
        <v>1143072.0000000075</v>
      </c>
      <c r="AE39" s="296">
        <f t="shared" si="18"/>
        <v>1316818.9439999983</v>
      </c>
      <c r="AF39" s="296">
        <f t="shared" si="18"/>
        <v>1399120.1279999986</v>
      </c>
      <c r="AG39" s="296">
        <f t="shared" si="18"/>
        <v>1491708.9599999934</v>
      </c>
      <c r="AH39" s="296">
        <f t="shared" si="18"/>
        <v>1584297.7919999957</v>
      </c>
      <c r="AI39" s="296">
        <f t="shared" si="18"/>
        <v>1676886.623999998</v>
      </c>
      <c r="AJ39" s="296">
        <f t="shared" si="18"/>
        <v>1779763.1039999947</v>
      </c>
      <c r="AK39" s="296">
        <f t="shared" si="18"/>
        <v>1892927.2319999933</v>
      </c>
      <c r="AL39" s="296">
        <f t="shared" si="18"/>
        <v>2006091.3599999994</v>
      </c>
      <c r="AM39" s="296">
        <f t="shared" si="18"/>
        <v>2119255.4880000055</v>
      </c>
      <c r="AN39" s="296">
        <f t="shared" si="18"/>
        <v>2252994.9120000005</v>
      </c>
      <c r="AO39" s="296">
        <f t="shared" si="18"/>
        <v>2376446.6879999936</v>
      </c>
      <c r="AP39" s="296">
        <f t="shared" si="18"/>
        <v>2520473.7599999905</v>
      </c>
      <c r="AQ39" s="296">
        <f t="shared" si="18"/>
        <v>2877660.8985600024</v>
      </c>
      <c r="AR39" s="296">
        <f t="shared" si="18"/>
        <v>3044320.7961600125</v>
      </c>
      <c r="AS39" s="296">
        <f t="shared" si="18"/>
        <v>3222091.3536000103</v>
      </c>
      <c r="AT39" s="296">
        <f t="shared" si="18"/>
        <v>3399861.9110400081</v>
      </c>
      <c r="AU39" s="296">
        <f t="shared" si="18"/>
        <v>3588743.1283200085</v>
      </c>
      <c r="AV39" s="296">
        <f t="shared" si="18"/>
        <v>3799845.6652799994</v>
      </c>
      <c r="AW39" s="296">
        <f t="shared" si="18"/>
        <v>4010948.2022400051</v>
      </c>
      <c r="AX39" s="296">
        <f t="shared" si="18"/>
        <v>4233161.3990399837</v>
      </c>
      <c r="AY39" s="296">
        <f t="shared" si="18"/>
        <v>4466485.2556800246</v>
      </c>
      <c r="AZ39" s="296">
        <f t="shared" si="18"/>
        <v>4710919.7721599936</v>
      </c>
      <c r="BA39" s="296">
        <f t="shared" si="18"/>
        <v>4966464.9484799802</v>
      </c>
      <c r="BB39" s="296">
        <f t="shared" si="18"/>
        <v>5233120.7846400142</v>
      </c>
      <c r="BC39" s="296">
        <f t="shared" si="18"/>
        <v>5963757.7757183611</v>
      </c>
      <c r="BD39" s="296">
        <f t="shared" si="18"/>
        <v>6287744.6166527867</v>
      </c>
      <c r="BE39" s="296">
        <f t="shared" si="18"/>
        <v>6623730.9702143669</v>
      </c>
      <c r="BF39" s="296">
        <f t="shared" si="18"/>
        <v>6983716.3490303457</v>
      </c>
      <c r="BG39" s="296">
        <f t="shared" si="18"/>
        <v>7355701.2404735684</v>
      </c>
      <c r="BH39" s="296">
        <f t="shared" si="18"/>
        <v>7751685.1571711302</v>
      </c>
      <c r="BI39" s="296">
        <f t="shared" si="18"/>
        <v>8159668.5864959657</v>
      </c>
      <c r="BJ39" s="296">
        <f t="shared" si="18"/>
        <v>8603650.5537022948</v>
      </c>
      <c r="BK39" s="296">
        <f t="shared" si="18"/>
        <v>9059632.0335359573</v>
      </c>
      <c r="BL39" s="296">
        <f t="shared" si="18"/>
        <v>9527613.0259967446</v>
      </c>
      <c r="BM39" s="296">
        <f t="shared" si="18"/>
        <v>10031592.556339145</v>
      </c>
      <c r="BN39" s="297">
        <f t="shared" si="18"/>
        <v>10559571.111935914</v>
      </c>
      <c r="BO39" s="60" t="s">
        <v>101</v>
      </c>
    </row>
    <row r="40" spans="1:68" s="58" customFormat="1">
      <c r="B40" s="364" t="s">
        <v>308</v>
      </c>
      <c r="C40" s="109"/>
      <c r="D40" s="284"/>
      <c r="E40" s="284"/>
      <c r="F40" s="61"/>
      <c r="G40" s="296">
        <f>G37*HLOOKUP(G$6,$G$1:$L$5,$L$5,0)</f>
        <v>0</v>
      </c>
      <c r="H40" s="296">
        <f t="shared" ref="H40:BN40" si="19">H37*HLOOKUP(H$6,$G$1:$L$5,$L$5,0)</f>
        <v>0</v>
      </c>
      <c r="I40" s="296">
        <f t="shared" si="19"/>
        <v>0</v>
      </c>
      <c r="J40" s="296">
        <f t="shared" si="19"/>
        <v>0</v>
      </c>
      <c r="K40" s="296">
        <f t="shared" si="19"/>
        <v>0</v>
      </c>
      <c r="L40" s="296">
        <f t="shared" si="19"/>
        <v>0</v>
      </c>
      <c r="M40" s="296">
        <f t="shared" si="19"/>
        <v>0</v>
      </c>
      <c r="N40" s="296">
        <f t="shared" si="19"/>
        <v>0</v>
      </c>
      <c r="O40" s="296">
        <f t="shared" si="19"/>
        <v>0</v>
      </c>
      <c r="P40" s="296">
        <f t="shared" si="19"/>
        <v>0</v>
      </c>
      <c r="Q40" s="296">
        <f t="shared" si="19"/>
        <v>0</v>
      </c>
      <c r="R40" s="296">
        <f t="shared" si="19"/>
        <v>0</v>
      </c>
      <c r="S40" s="296">
        <f t="shared" si="19"/>
        <v>0</v>
      </c>
      <c r="T40" s="296">
        <f t="shared" si="19"/>
        <v>0</v>
      </c>
      <c r="U40" s="296">
        <f t="shared" si="19"/>
        <v>0</v>
      </c>
      <c r="V40" s="296">
        <f t="shared" si="19"/>
        <v>0</v>
      </c>
      <c r="W40" s="296">
        <f t="shared" si="19"/>
        <v>0</v>
      </c>
      <c r="X40" s="296">
        <f t="shared" si="19"/>
        <v>0</v>
      </c>
      <c r="Y40" s="296">
        <f t="shared" si="19"/>
        <v>0</v>
      </c>
      <c r="Z40" s="296">
        <f t="shared" si="19"/>
        <v>0</v>
      </c>
      <c r="AA40" s="296">
        <f t="shared" si="19"/>
        <v>0</v>
      </c>
      <c r="AB40" s="296">
        <f t="shared" si="19"/>
        <v>0</v>
      </c>
      <c r="AC40" s="296">
        <f t="shared" si="19"/>
        <v>0</v>
      </c>
      <c r="AD40" s="296">
        <f t="shared" si="19"/>
        <v>0</v>
      </c>
      <c r="AE40" s="296">
        <f t="shared" si="19"/>
        <v>0</v>
      </c>
      <c r="AF40" s="296">
        <f t="shared" si="19"/>
        <v>0</v>
      </c>
      <c r="AG40" s="296">
        <f t="shared" si="19"/>
        <v>0</v>
      </c>
      <c r="AH40" s="296">
        <f t="shared" si="19"/>
        <v>0</v>
      </c>
      <c r="AI40" s="296">
        <f t="shared" si="19"/>
        <v>0</v>
      </c>
      <c r="AJ40" s="296">
        <f t="shared" si="19"/>
        <v>0</v>
      </c>
      <c r="AK40" s="296">
        <f t="shared" si="19"/>
        <v>0</v>
      </c>
      <c r="AL40" s="296">
        <f t="shared" si="19"/>
        <v>0</v>
      </c>
      <c r="AM40" s="296">
        <f t="shared" si="19"/>
        <v>0</v>
      </c>
      <c r="AN40" s="296">
        <f t="shared" si="19"/>
        <v>0</v>
      </c>
      <c r="AO40" s="296">
        <f t="shared" si="19"/>
        <v>0</v>
      </c>
      <c r="AP40" s="296">
        <f t="shared" si="19"/>
        <v>0</v>
      </c>
      <c r="AQ40" s="296">
        <f t="shared" si="19"/>
        <v>0</v>
      </c>
      <c r="AR40" s="296">
        <f t="shared" si="19"/>
        <v>0</v>
      </c>
      <c r="AS40" s="296">
        <f t="shared" si="19"/>
        <v>0</v>
      </c>
      <c r="AT40" s="296">
        <f t="shared" si="19"/>
        <v>0</v>
      </c>
      <c r="AU40" s="296">
        <f t="shared" si="19"/>
        <v>0</v>
      </c>
      <c r="AV40" s="296">
        <f t="shared" si="19"/>
        <v>0</v>
      </c>
      <c r="AW40" s="296">
        <f t="shared" si="19"/>
        <v>0</v>
      </c>
      <c r="AX40" s="296">
        <f t="shared" si="19"/>
        <v>0</v>
      </c>
      <c r="AY40" s="296">
        <f t="shared" si="19"/>
        <v>0</v>
      </c>
      <c r="AZ40" s="296">
        <f t="shared" si="19"/>
        <v>0</v>
      </c>
      <c r="BA40" s="296">
        <f t="shared" si="19"/>
        <v>0</v>
      </c>
      <c r="BB40" s="296">
        <f t="shared" si="19"/>
        <v>0</v>
      </c>
      <c r="BC40" s="296">
        <f t="shared" si="19"/>
        <v>0</v>
      </c>
      <c r="BD40" s="296">
        <f t="shared" si="19"/>
        <v>0</v>
      </c>
      <c r="BE40" s="296">
        <f t="shared" si="19"/>
        <v>0</v>
      </c>
      <c r="BF40" s="296">
        <f t="shared" si="19"/>
        <v>0</v>
      </c>
      <c r="BG40" s="296">
        <f t="shared" si="19"/>
        <v>0</v>
      </c>
      <c r="BH40" s="296">
        <f t="shared" si="19"/>
        <v>0</v>
      </c>
      <c r="BI40" s="296">
        <f t="shared" si="19"/>
        <v>0</v>
      </c>
      <c r="BJ40" s="296">
        <f t="shared" si="19"/>
        <v>0</v>
      </c>
      <c r="BK40" s="296">
        <f t="shared" si="19"/>
        <v>0</v>
      </c>
      <c r="BL40" s="296">
        <f t="shared" si="19"/>
        <v>0</v>
      </c>
      <c r="BM40" s="296">
        <f t="shared" si="19"/>
        <v>0</v>
      </c>
      <c r="BN40" s="297">
        <f t="shared" si="19"/>
        <v>0</v>
      </c>
      <c r="BO40" s="60" t="s">
        <v>101</v>
      </c>
    </row>
    <row r="41" spans="1:68" s="58" customFormat="1">
      <c r="B41" s="285"/>
      <c r="C41" s="108"/>
      <c r="D41" s="392"/>
      <c r="E41" s="361"/>
      <c r="F41" s="83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7"/>
      <c r="BO41" s="60" t="s">
        <v>101</v>
      </c>
    </row>
    <row r="42" spans="1:68" s="58" customFormat="1">
      <c r="A42" s="60">
        <v>3</v>
      </c>
      <c r="B42" s="114" t="s">
        <v>325</v>
      </c>
      <c r="C42" s="109">
        <v>7.0000000000000007E-2</v>
      </c>
      <c r="D42" s="108">
        <f>Revenue_B2C!D42</f>
        <v>0.12</v>
      </c>
      <c r="E42" s="284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283"/>
      <c r="BO42" s="60" t="s">
        <v>101</v>
      </c>
    </row>
    <row r="43" spans="1:68" s="58" customFormat="1">
      <c r="A43" s="56"/>
      <c r="B43" s="112" t="s">
        <v>322</v>
      </c>
      <c r="C43" s="44" t="s">
        <v>336</v>
      </c>
      <c r="D43" s="375">
        <v>5</v>
      </c>
      <c r="E43" s="361"/>
      <c r="F43" s="44"/>
      <c r="G43" s="296">
        <f t="shared" ref="G43:BN43" si="20">ROUND(G$25*$D42,0)</f>
        <v>2</v>
      </c>
      <c r="H43" s="296">
        <f t="shared" si="20"/>
        <v>4</v>
      </c>
      <c r="I43" s="296">
        <f t="shared" si="20"/>
        <v>7</v>
      </c>
      <c r="J43" s="296">
        <f t="shared" si="20"/>
        <v>9</v>
      </c>
      <c r="K43" s="296">
        <f t="shared" si="20"/>
        <v>12</v>
      </c>
      <c r="L43" s="296">
        <f t="shared" si="20"/>
        <v>16</v>
      </c>
      <c r="M43" s="296">
        <f t="shared" si="20"/>
        <v>20</v>
      </c>
      <c r="N43" s="296">
        <f t="shared" si="20"/>
        <v>25</v>
      </c>
      <c r="O43" s="296">
        <f t="shared" si="20"/>
        <v>30</v>
      </c>
      <c r="P43" s="296">
        <f t="shared" si="20"/>
        <v>36</v>
      </c>
      <c r="Q43" s="296">
        <f t="shared" si="20"/>
        <v>44</v>
      </c>
      <c r="R43" s="296">
        <f t="shared" si="20"/>
        <v>52</v>
      </c>
      <c r="S43" s="296">
        <f t="shared" si="20"/>
        <v>56</v>
      </c>
      <c r="T43" s="296">
        <f t="shared" si="20"/>
        <v>61</v>
      </c>
      <c r="U43" s="296">
        <f t="shared" si="20"/>
        <v>65</v>
      </c>
      <c r="V43" s="296">
        <f t="shared" si="20"/>
        <v>70</v>
      </c>
      <c r="W43" s="296">
        <f t="shared" si="20"/>
        <v>75</v>
      </c>
      <c r="X43" s="296">
        <f t="shared" si="20"/>
        <v>81</v>
      </c>
      <c r="Y43" s="296">
        <f t="shared" si="20"/>
        <v>87</v>
      </c>
      <c r="Z43" s="296">
        <f t="shared" si="20"/>
        <v>93</v>
      </c>
      <c r="AA43" s="296">
        <f t="shared" si="20"/>
        <v>99</v>
      </c>
      <c r="AB43" s="296">
        <f t="shared" si="20"/>
        <v>106</v>
      </c>
      <c r="AC43" s="296">
        <f t="shared" si="20"/>
        <v>113</v>
      </c>
      <c r="AD43" s="296">
        <f t="shared" si="20"/>
        <v>120</v>
      </c>
      <c r="AE43" s="296">
        <f t="shared" si="20"/>
        <v>128</v>
      </c>
      <c r="AF43" s="296">
        <f t="shared" si="20"/>
        <v>136</v>
      </c>
      <c r="AG43" s="296">
        <f t="shared" si="20"/>
        <v>145</v>
      </c>
      <c r="AH43" s="296">
        <f t="shared" si="20"/>
        <v>154</v>
      </c>
      <c r="AI43" s="296">
        <f t="shared" si="20"/>
        <v>163</v>
      </c>
      <c r="AJ43" s="296">
        <f t="shared" si="20"/>
        <v>173</v>
      </c>
      <c r="AK43" s="296">
        <f t="shared" si="20"/>
        <v>184</v>
      </c>
      <c r="AL43" s="296">
        <f t="shared" si="20"/>
        <v>195</v>
      </c>
      <c r="AM43" s="296">
        <f t="shared" si="20"/>
        <v>206</v>
      </c>
      <c r="AN43" s="296">
        <f t="shared" si="20"/>
        <v>219</v>
      </c>
      <c r="AO43" s="296">
        <f t="shared" si="20"/>
        <v>231</v>
      </c>
      <c r="AP43" s="296">
        <f t="shared" si="20"/>
        <v>245</v>
      </c>
      <c r="AQ43" s="296">
        <f t="shared" si="20"/>
        <v>259</v>
      </c>
      <c r="AR43" s="296">
        <f t="shared" si="20"/>
        <v>274</v>
      </c>
      <c r="AS43" s="296">
        <f t="shared" si="20"/>
        <v>290</v>
      </c>
      <c r="AT43" s="296">
        <f t="shared" si="20"/>
        <v>306</v>
      </c>
      <c r="AU43" s="296">
        <f t="shared" si="20"/>
        <v>323</v>
      </c>
      <c r="AV43" s="296">
        <f t="shared" si="20"/>
        <v>342</v>
      </c>
      <c r="AW43" s="296">
        <f t="shared" si="20"/>
        <v>361</v>
      </c>
      <c r="AX43" s="296">
        <f t="shared" si="20"/>
        <v>381</v>
      </c>
      <c r="AY43" s="296">
        <f t="shared" si="20"/>
        <v>402</v>
      </c>
      <c r="AZ43" s="296">
        <f t="shared" si="20"/>
        <v>424</v>
      </c>
      <c r="BA43" s="296">
        <f t="shared" si="20"/>
        <v>447</v>
      </c>
      <c r="BB43" s="296">
        <f t="shared" si="20"/>
        <v>471</v>
      </c>
      <c r="BC43" s="296">
        <f t="shared" si="20"/>
        <v>497</v>
      </c>
      <c r="BD43" s="296">
        <f t="shared" si="20"/>
        <v>524</v>
      </c>
      <c r="BE43" s="296">
        <f t="shared" si="20"/>
        <v>552</v>
      </c>
      <c r="BF43" s="296">
        <f t="shared" si="20"/>
        <v>582</v>
      </c>
      <c r="BG43" s="296">
        <f t="shared" si="20"/>
        <v>613</v>
      </c>
      <c r="BH43" s="296">
        <f t="shared" si="20"/>
        <v>646</v>
      </c>
      <c r="BI43" s="296">
        <f t="shared" si="20"/>
        <v>680</v>
      </c>
      <c r="BJ43" s="296">
        <f t="shared" si="20"/>
        <v>717</v>
      </c>
      <c r="BK43" s="296">
        <f t="shared" si="20"/>
        <v>755</v>
      </c>
      <c r="BL43" s="296">
        <f t="shared" si="20"/>
        <v>794</v>
      </c>
      <c r="BM43" s="296">
        <f t="shared" si="20"/>
        <v>836</v>
      </c>
      <c r="BN43" s="297">
        <f t="shared" si="20"/>
        <v>880</v>
      </c>
      <c r="BO43" s="60" t="s">
        <v>101</v>
      </c>
    </row>
    <row r="44" spans="1:68">
      <c r="A44" s="60"/>
      <c r="B44" s="112" t="s">
        <v>323</v>
      </c>
      <c r="C44" s="109"/>
      <c r="D44" s="284"/>
      <c r="E44" s="367">
        <v>4200</v>
      </c>
      <c r="F44" s="61"/>
      <c r="G44" s="296">
        <f>$E44*(1+HLOOKUP(G$6,$G$1:$L$5,$L$3,0))*G$43*$D$43</f>
        <v>42000</v>
      </c>
      <c r="H44" s="296">
        <f t="shared" ref="H44:BN45" si="21">$E44*(1+HLOOKUP(H$6,$G$1:$L$5,$L$3,0))*H$43*$D$43</f>
        <v>84000</v>
      </c>
      <c r="I44" s="296">
        <f t="shared" si="21"/>
        <v>147000</v>
      </c>
      <c r="J44" s="296">
        <f t="shared" si="21"/>
        <v>189000</v>
      </c>
      <c r="K44" s="296">
        <f t="shared" si="21"/>
        <v>252000</v>
      </c>
      <c r="L44" s="296">
        <f t="shared" si="21"/>
        <v>336000</v>
      </c>
      <c r="M44" s="296">
        <f t="shared" si="21"/>
        <v>420000</v>
      </c>
      <c r="N44" s="296">
        <f t="shared" si="21"/>
        <v>525000</v>
      </c>
      <c r="O44" s="296">
        <f t="shared" si="21"/>
        <v>630000</v>
      </c>
      <c r="P44" s="296">
        <f t="shared" si="21"/>
        <v>756000</v>
      </c>
      <c r="Q44" s="296">
        <f t="shared" si="21"/>
        <v>924000</v>
      </c>
      <c r="R44" s="296">
        <f t="shared" si="21"/>
        <v>1092000</v>
      </c>
      <c r="S44" s="296">
        <f t="shared" si="21"/>
        <v>1270080</v>
      </c>
      <c r="T44" s="296">
        <f t="shared" si="21"/>
        <v>1383480</v>
      </c>
      <c r="U44" s="296">
        <f t="shared" si="21"/>
        <v>1474200</v>
      </c>
      <c r="V44" s="296">
        <f t="shared" si="21"/>
        <v>1587600</v>
      </c>
      <c r="W44" s="296">
        <f t="shared" si="21"/>
        <v>1701000</v>
      </c>
      <c r="X44" s="296">
        <f t="shared" si="21"/>
        <v>1837080</v>
      </c>
      <c r="Y44" s="296">
        <f t="shared" si="21"/>
        <v>1973160</v>
      </c>
      <c r="Z44" s="296">
        <f t="shared" si="21"/>
        <v>2109240</v>
      </c>
      <c r="AA44" s="296">
        <f t="shared" si="21"/>
        <v>2245320</v>
      </c>
      <c r="AB44" s="296">
        <f t="shared" si="21"/>
        <v>2404080</v>
      </c>
      <c r="AC44" s="296">
        <f t="shared" si="21"/>
        <v>2562840</v>
      </c>
      <c r="AD44" s="296">
        <f t="shared" si="21"/>
        <v>2721600</v>
      </c>
      <c r="AE44" s="296">
        <f t="shared" si="21"/>
        <v>3135283.2000000002</v>
      </c>
      <c r="AF44" s="296">
        <f t="shared" si="21"/>
        <v>3331238.4000000004</v>
      </c>
      <c r="AG44" s="296">
        <f t="shared" si="21"/>
        <v>3551688</v>
      </c>
      <c r="AH44" s="296">
        <f t="shared" si="21"/>
        <v>3772137.6</v>
      </c>
      <c r="AI44" s="296">
        <f t="shared" si="21"/>
        <v>3992587.2</v>
      </c>
      <c r="AJ44" s="296">
        <f t="shared" si="21"/>
        <v>4237531.2</v>
      </c>
      <c r="AK44" s="296">
        <f t="shared" si="21"/>
        <v>4506969.6000000006</v>
      </c>
      <c r="AL44" s="296">
        <f t="shared" si="21"/>
        <v>4776408</v>
      </c>
      <c r="AM44" s="296">
        <f t="shared" si="21"/>
        <v>5045846.4000000004</v>
      </c>
      <c r="AN44" s="296">
        <f t="shared" si="21"/>
        <v>5364273.5999999996</v>
      </c>
      <c r="AO44" s="296">
        <f t="shared" si="21"/>
        <v>5658206.4000000004</v>
      </c>
      <c r="AP44" s="296">
        <f t="shared" si="21"/>
        <v>6001128</v>
      </c>
      <c r="AQ44" s="296">
        <f t="shared" si="21"/>
        <v>6851573.5680000009</v>
      </c>
      <c r="AR44" s="296">
        <f t="shared" si="21"/>
        <v>7248382.8480000012</v>
      </c>
      <c r="AS44" s="296">
        <f t="shared" si="21"/>
        <v>7671646.080000001</v>
      </c>
      <c r="AT44" s="296">
        <f t="shared" si="21"/>
        <v>8094909.3120000008</v>
      </c>
      <c r="AU44" s="296">
        <f t="shared" si="21"/>
        <v>8544626.4960000012</v>
      </c>
      <c r="AV44" s="296">
        <f t="shared" si="21"/>
        <v>9047251.5840000026</v>
      </c>
      <c r="AW44" s="296">
        <f t="shared" si="21"/>
        <v>9549876.6720000021</v>
      </c>
      <c r="AX44" s="296">
        <f t="shared" si="21"/>
        <v>10078955.712000001</v>
      </c>
      <c r="AY44" s="296">
        <f t="shared" si="21"/>
        <v>10634488.704000002</v>
      </c>
      <c r="AZ44" s="296">
        <f t="shared" si="21"/>
        <v>11216475.648</v>
      </c>
      <c r="BA44" s="296">
        <f t="shared" si="21"/>
        <v>11824916.544000002</v>
      </c>
      <c r="BB44" s="296">
        <f t="shared" si="21"/>
        <v>12459811.392000001</v>
      </c>
      <c r="BC44" s="296">
        <f t="shared" si="21"/>
        <v>14199423.275520002</v>
      </c>
      <c r="BD44" s="296">
        <f t="shared" si="21"/>
        <v>14970820.515840001</v>
      </c>
      <c r="BE44" s="296">
        <f t="shared" si="21"/>
        <v>15770788.024320003</v>
      </c>
      <c r="BF44" s="296">
        <f t="shared" si="21"/>
        <v>16627896.069120003</v>
      </c>
      <c r="BG44" s="296">
        <f t="shared" si="21"/>
        <v>17513574.382080004</v>
      </c>
      <c r="BH44" s="296">
        <f t="shared" si="21"/>
        <v>18456393.231360003</v>
      </c>
      <c r="BI44" s="296">
        <f t="shared" si="21"/>
        <v>19427782.348800004</v>
      </c>
      <c r="BJ44" s="296">
        <f t="shared" si="21"/>
        <v>20484882.270720001</v>
      </c>
      <c r="BK44" s="296">
        <f t="shared" si="21"/>
        <v>21570552.460800003</v>
      </c>
      <c r="BL44" s="296">
        <f t="shared" si="21"/>
        <v>22684792.919040006</v>
      </c>
      <c r="BM44" s="296">
        <f t="shared" si="21"/>
        <v>23884744.181760006</v>
      </c>
      <c r="BN44" s="297">
        <f t="shared" si="21"/>
        <v>25141835.980800003</v>
      </c>
      <c r="BO44" s="60" t="s">
        <v>101</v>
      </c>
    </row>
    <row r="45" spans="1:68">
      <c r="A45" s="60"/>
      <c r="B45" s="112" t="s">
        <v>346</v>
      </c>
      <c r="C45" s="109"/>
      <c r="D45" s="284"/>
      <c r="E45" s="367">
        <f>E44*(1-C42)</f>
        <v>3905.9999999999995</v>
      </c>
      <c r="F45" s="61"/>
      <c r="G45" s="296">
        <f>$E45*(1+HLOOKUP(G$6,$G$1:$L$5,$L$3,0))*G$43*$D$43</f>
        <v>39059.999999999993</v>
      </c>
      <c r="H45" s="296">
        <f t="shared" si="21"/>
        <v>78119.999999999985</v>
      </c>
      <c r="I45" s="296">
        <f t="shared" si="21"/>
        <v>136709.99999999997</v>
      </c>
      <c r="J45" s="296">
        <f t="shared" si="21"/>
        <v>175769.99999999997</v>
      </c>
      <c r="K45" s="296">
        <f t="shared" si="21"/>
        <v>234359.99999999997</v>
      </c>
      <c r="L45" s="296">
        <f t="shared" si="21"/>
        <v>312479.99999999994</v>
      </c>
      <c r="M45" s="296">
        <f t="shared" si="21"/>
        <v>390599.99999999994</v>
      </c>
      <c r="N45" s="296">
        <f t="shared" si="21"/>
        <v>488249.99999999994</v>
      </c>
      <c r="O45" s="296">
        <f t="shared" si="21"/>
        <v>585899.99999999988</v>
      </c>
      <c r="P45" s="296">
        <f t="shared" si="21"/>
        <v>703079.99999999988</v>
      </c>
      <c r="Q45" s="296">
        <f t="shared" si="21"/>
        <v>859319.99999999988</v>
      </c>
      <c r="R45" s="296">
        <f t="shared" si="21"/>
        <v>1015559.9999999999</v>
      </c>
      <c r="S45" s="296">
        <f t="shared" si="21"/>
        <v>1181174.3999999999</v>
      </c>
      <c r="T45" s="296">
        <f t="shared" si="21"/>
        <v>1286636.3999999999</v>
      </c>
      <c r="U45" s="296">
        <f t="shared" si="21"/>
        <v>1371005.9999999998</v>
      </c>
      <c r="V45" s="296">
        <f t="shared" si="21"/>
        <v>1476468</v>
      </c>
      <c r="W45" s="296">
        <f t="shared" si="21"/>
        <v>1581929.9999999998</v>
      </c>
      <c r="X45" s="296">
        <f t="shared" si="21"/>
        <v>1708484.3999999997</v>
      </c>
      <c r="Y45" s="296">
        <f t="shared" si="21"/>
        <v>1835038.7999999998</v>
      </c>
      <c r="Z45" s="296">
        <f t="shared" si="21"/>
        <v>1961593.1999999997</v>
      </c>
      <c r="AA45" s="296">
        <f t="shared" si="21"/>
        <v>2088147.5999999999</v>
      </c>
      <c r="AB45" s="296">
        <f t="shared" si="21"/>
        <v>2235794.4</v>
      </c>
      <c r="AC45" s="296">
        <f t="shared" si="21"/>
        <v>2383441.1999999997</v>
      </c>
      <c r="AD45" s="296">
        <f t="shared" si="21"/>
        <v>2531088</v>
      </c>
      <c r="AE45" s="296">
        <f t="shared" si="21"/>
        <v>2915813.3759999997</v>
      </c>
      <c r="AF45" s="296">
        <f t="shared" si="21"/>
        <v>3098051.7119999998</v>
      </c>
      <c r="AG45" s="296">
        <f t="shared" si="21"/>
        <v>3303069.8399999994</v>
      </c>
      <c r="AH45" s="296">
        <f t="shared" si="21"/>
        <v>3508087.9679999994</v>
      </c>
      <c r="AI45" s="296">
        <f t="shared" si="21"/>
        <v>3713106.0959999999</v>
      </c>
      <c r="AJ45" s="296">
        <f t="shared" si="21"/>
        <v>3940904.0159999998</v>
      </c>
      <c r="AK45" s="296">
        <f t="shared" si="21"/>
        <v>4191481.7279999992</v>
      </c>
      <c r="AL45" s="296">
        <f t="shared" si="21"/>
        <v>4442059.4399999995</v>
      </c>
      <c r="AM45" s="296">
        <f t="shared" si="21"/>
        <v>4692637.1519999998</v>
      </c>
      <c r="AN45" s="296">
        <f t="shared" si="21"/>
        <v>4988774.4479999989</v>
      </c>
      <c r="AO45" s="296">
        <f t="shared" si="21"/>
        <v>5262131.9519999996</v>
      </c>
      <c r="AP45" s="296">
        <f t="shared" si="21"/>
        <v>5581049.04</v>
      </c>
      <c r="AQ45" s="296">
        <f t="shared" si="21"/>
        <v>6371963.4182399996</v>
      </c>
      <c r="AR45" s="296">
        <f t="shared" si="21"/>
        <v>6740996.0486399997</v>
      </c>
      <c r="AS45" s="296">
        <f t="shared" si="21"/>
        <v>7134630.8544000005</v>
      </c>
      <c r="AT45" s="296">
        <f t="shared" si="21"/>
        <v>7528265.6601599995</v>
      </c>
      <c r="AU45" s="296">
        <f t="shared" si="21"/>
        <v>7946502.6412800001</v>
      </c>
      <c r="AV45" s="296">
        <f t="shared" si="21"/>
        <v>8413943.9731200002</v>
      </c>
      <c r="AW45" s="296">
        <f t="shared" si="21"/>
        <v>8881385.3049600013</v>
      </c>
      <c r="AX45" s="296">
        <f t="shared" si="21"/>
        <v>9373428.8121600002</v>
      </c>
      <c r="AY45" s="296">
        <f t="shared" si="21"/>
        <v>9890074.4947200008</v>
      </c>
      <c r="AZ45" s="296">
        <f t="shared" si="21"/>
        <v>10431322.352639999</v>
      </c>
      <c r="BA45" s="296">
        <f t="shared" si="21"/>
        <v>10997172.385919999</v>
      </c>
      <c r="BB45" s="296">
        <f t="shared" si="21"/>
        <v>11587624.594560001</v>
      </c>
      <c r="BC45" s="296">
        <f t="shared" si="21"/>
        <v>13205463.646233603</v>
      </c>
      <c r="BD45" s="296">
        <f t="shared" si="21"/>
        <v>13922863.079731204</v>
      </c>
      <c r="BE45" s="296">
        <f t="shared" si="21"/>
        <v>14666832.862617601</v>
      </c>
      <c r="BF45" s="296">
        <f t="shared" si="21"/>
        <v>15463943.344281603</v>
      </c>
      <c r="BG45" s="296">
        <f t="shared" si="21"/>
        <v>16287624.175334403</v>
      </c>
      <c r="BH45" s="296">
        <f t="shared" si="21"/>
        <v>17164445.705164805</v>
      </c>
      <c r="BI45" s="296">
        <f t="shared" si="21"/>
        <v>18067837.584384002</v>
      </c>
      <c r="BJ45" s="296">
        <f t="shared" si="21"/>
        <v>19050940.511769604</v>
      </c>
      <c r="BK45" s="296">
        <f t="shared" si="21"/>
        <v>20060613.788544007</v>
      </c>
      <c r="BL45" s="296">
        <f t="shared" si="21"/>
        <v>21096857.414707202</v>
      </c>
      <c r="BM45" s="296">
        <f t="shared" si="21"/>
        <v>22212812.089036807</v>
      </c>
      <c r="BN45" s="297">
        <f t="shared" si="21"/>
        <v>23381907.462144006</v>
      </c>
      <c r="BO45" s="60" t="s">
        <v>101</v>
      </c>
    </row>
    <row r="46" spans="1:68">
      <c r="A46" s="60"/>
      <c r="B46" s="364" t="s">
        <v>327</v>
      </c>
      <c r="C46" s="109"/>
      <c r="D46" s="284"/>
      <c r="E46" s="284"/>
      <c r="F46" s="338"/>
      <c r="G46" s="296">
        <f>G44-G45</f>
        <v>2940.0000000000073</v>
      </c>
      <c r="H46" s="296">
        <f t="shared" ref="H46:BN46" si="22">H44-H45</f>
        <v>5880.0000000000146</v>
      </c>
      <c r="I46" s="296">
        <f t="shared" si="22"/>
        <v>10290.000000000029</v>
      </c>
      <c r="J46" s="296">
        <f t="shared" si="22"/>
        <v>13230.000000000029</v>
      </c>
      <c r="K46" s="296">
        <f t="shared" si="22"/>
        <v>17640.000000000029</v>
      </c>
      <c r="L46" s="296">
        <f t="shared" si="22"/>
        <v>23520.000000000058</v>
      </c>
      <c r="M46" s="296">
        <f t="shared" si="22"/>
        <v>29400.000000000058</v>
      </c>
      <c r="N46" s="296">
        <f t="shared" si="22"/>
        <v>36750.000000000058</v>
      </c>
      <c r="O46" s="296">
        <f t="shared" si="22"/>
        <v>44100.000000000116</v>
      </c>
      <c r="P46" s="296">
        <f t="shared" si="22"/>
        <v>52920.000000000116</v>
      </c>
      <c r="Q46" s="296">
        <f t="shared" si="22"/>
        <v>64680.000000000116</v>
      </c>
      <c r="R46" s="296">
        <f t="shared" si="22"/>
        <v>76440.000000000116</v>
      </c>
      <c r="S46" s="296">
        <f t="shared" si="22"/>
        <v>88905.600000000093</v>
      </c>
      <c r="T46" s="296">
        <f t="shared" si="22"/>
        <v>96843.600000000093</v>
      </c>
      <c r="U46" s="296">
        <f t="shared" si="22"/>
        <v>103194.00000000023</v>
      </c>
      <c r="V46" s="296">
        <f t="shared" si="22"/>
        <v>111132</v>
      </c>
      <c r="W46" s="296">
        <f t="shared" si="22"/>
        <v>119070.00000000023</v>
      </c>
      <c r="X46" s="296">
        <f t="shared" si="22"/>
        <v>128595.60000000033</v>
      </c>
      <c r="Y46" s="296">
        <f t="shared" si="22"/>
        <v>138121.20000000019</v>
      </c>
      <c r="Z46" s="296">
        <f t="shared" si="22"/>
        <v>147646.80000000028</v>
      </c>
      <c r="AA46" s="296">
        <f t="shared" si="22"/>
        <v>157172.40000000014</v>
      </c>
      <c r="AB46" s="296">
        <f t="shared" si="22"/>
        <v>168285.60000000009</v>
      </c>
      <c r="AC46" s="296">
        <f t="shared" si="22"/>
        <v>179398.80000000028</v>
      </c>
      <c r="AD46" s="296">
        <f t="shared" si="22"/>
        <v>190512</v>
      </c>
      <c r="AE46" s="296">
        <f t="shared" si="22"/>
        <v>219469.82400000049</v>
      </c>
      <c r="AF46" s="296">
        <f t="shared" si="22"/>
        <v>233186.68800000055</v>
      </c>
      <c r="AG46" s="296">
        <f t="shared" si="22"/>
        <v>248618.16000000061</v>
      </c>
      <c r="AH46" s="296">
        <f t="shared" si="22"/>
        <v>264049.63200000068</v>
      </c>
      <c r="AI46" s="296">
        <f t="shared" si="22"/>
        <v>279481.10400000028</v>
      </c>
      <c r="AJ46" s="296">
        <f t="shared" si="22"/>
        <v>296627.18400000036</v>
      </c>
      <c r="AK46" s="296">
        <f t="shared" si="22"/>
        <v>315487.87200000137</v>
      </c>
      <c r="AL46" s="296">
        <f t="shared" si="22"/>
        <v>334348.56000000052</v>
      </c>
      <c r="AM46" s="296">
        <f t="shared" si="22"/>
        <v>353209.2480000006</v>
      </c>
      <c r="AN46" s="296">
        <f t="shared" si="22"/>
        <v>375499.1520000007</v>
      </c>
      <c r="AO46" s="296">
        <f t="shared" si="22"/>
        <v>396074.44800000079</v>
      </c>
      <c r="AP46" s="296">
        <f t="shared" si="22"/>
        <v>420078.95999999996</v>
      </c>
      <c r="AQ46" s="296">
        <f t="shared" si="22"/>
        <v>479610.14976000134</v>
      </c>
      <c r="AR46" s="296">
        <f t="shared" si="22"/>
        <v>507386.79936000146</v>
      </c>
      <c r="AS46" s="296">
        <f t="shared" si="22"/>
        <v>537015.22560000047</v>
      </c>
      <c r="AT46" s="296">
        <f t="shared" si="22"/>
        <v>566643.65184000134</v>
      </c>
      <c r="AU46" s="296">
        <f t="shared" si="22"/>
        <v>598123.85472000111</v>
      </c>
      <c r="AV46" s="296">
        <f t="shared" si="22"/>
        <v>633307.61088000238</v>
      </c>
      <c r="AW46" s="296">
        <f t="shared" si="22"/>
        <v>668491.36704000086</v>
      </c>
      <c r="AX46" s="296">
        <f t="shared" si="22"/>
        <v>705526.89984000102</v>
      </c>
      <c r="AY46" s="296">
        <f t="shared" si="22"/>
        <v>744414.209280001</v>
      </c>
      <c r="AZ46" s="296">
        <f t="shared" si="22"/>
        <v>785153.2953600008</v>
      </c>
      <c r="BA46" s="296">
        <f t="shared" si="22"/>
        <v>827744.15808000229</v>
      </c>
      <c r="BB46" s="296">
        <f t="shared" si="22"/>
        <v>872186.79743999988</v>
      </c>
      <c r="BC46" s="296">
        <f t="shared" si="22"/>
        <v>993959.62928639911</v>
      </c>
      <c r="BD46" s="296">
        <f t="shared" si="22"/>
        <v>1047957.4361087978</v>
      </c>
      <c r="BE46" s="296">
        <f t="shared" si="22"/>
        <v>1103955.1617024019</v>
      </c>
      <c r="BF46" s="296">
        <f t="shared" si="22"/>
        <v>1163952.7248384003</v>
      </c>
      <c r="BG46" s="296">
        <f t="shared" si="22"/>
        <v>1225950.2067456003</v>
      </c>
      <c r="BH46" s="296">
        <f t="shared" si="22"/>
        <v>1291947.5261951983</v>
      </c>
      <c r="BI46" s="296">
        <f t="shared" si="22"/>
        <v>1359944.7644160017</v>
      </c>
      <c r="BJ46" s="296">
        <f t="shared" si="22"/>
        <v>1433941.7589503974</v>
      </c>
      <c r="BK46" s="296">
        <f t="shared" si="22"/>
        <v>1509938.6722559966</v>
      </c>
      <c r="BL46" s="296">
        <f t="shared" si="22"/>
        <v>1587935.5043328032</v>
      </c>
      <c r="BM46" s="296">
        <f t="shared" si="22"/>
        <v>1671932.0927231982</v>
      </c>
      <c r="BN46" s="297">
        <f t="shared" si="22"/>
        <v>1759928.5186559968</v>
      </c>
      <c r="BO46" s="60" t="s">
        <v>101</v>
      </c>
    </row>
    <row r="47" spans="1:68" s="58" customFormat="1">
      <c r="B47" s="364" t="s">
        <v>308</v>
      </c>
      <c r="C47" s="109"/>
      <c r="D47" s="284"/>
      <c r="E47" s="284"/>
      <c r="F47" s="61"/>
      <c r="G47" s="296">
        <f>G44*HLOOKUP(G$6,$G$1:$L$5,$L$5,0)</f>
        <v>0</v>
      </c>
      <c r="H47" s="296">
        <f t="shared" ref="H47:BN47" si="23">H44*HLOOKUP(H$6,$G$1:$L$5,$L$5,0)</f>
        <v>0</v>
      </c>
      <c r="I47" s="296">
        <f t="shared" si="23"/>
        <v>0</v>
      </c>
      <c r="J47" s="296">
        <f t="shared" si="23"/>
        <v>0</v>
      </c>
      <c r="K47" s="296">
        <f t="shared" si="23"/>
        <v>0</v>
      </c>
      <c r="L47" s="296">
        <f t="shared" si="23"/>
        <v>0</v>
      </c>
      <c r="M47" s="296">
        <f t="shared" si="23"/>
        <v>0</v>
      </c>
      <c r="N47" s="296">
        <f t="shared" si="23"/>
        <v>0</v>
      </c>
      <c r="O47" s="296">
        <f t="shared" si="23"/>
        <v>0</v>
      </c>
      <c r="P47" s="296">
        <f t="shared" si="23"/>
        <v>0</v>
      </c>
      <c r="Q47" s="296">
        <f t="shared" si="23"/>
        <v>0</v>
      </c>
      <c r="R47" s="296">
        <f t="shared" si="23"/>
        <v>0</v>
      </c>
      <c r="S47" s="296">
        <f t="shared" si="23"/>
        <v>0</v>
      </c>
      <c r="T47" s="296">
        <f t="shared" si="23"/>
        <v>0</v>
      </c>
      <c r="U47" s="296">
        <f t="shared" si="23"/>
        <v>0</v>
      </c>
      <c r="V47" s="296">
        <f t="shared" si="23"/>
        <v>0</v>
      </c>
      <c r="W47" s="296">
        <f t="shared" si="23"/>
        <v>0</v>
      </c>
      <c r="X47" s="296">
        <f t="shared" si="23"/>
        <v>0</v>
      </c>
      <c r="Y47" s="296">
        <f t="shared" si="23"/>
        <v>0</v>
      </c>
      <c r="Z47" s="296">
        <f t="shared" si="23"/>
        <v>0</v>
      </c>
      <c r="AA47" s="296">
        <f t="shared" si="23"/>
        <v>0</v>
      </c>
      <c r="AB47" s="296">
        <f t="shared" si="23"/>
        <v>0</v>
      </c>
      <c r="AC47" s="296">
        <f t="shared" si="23"/>
        <v>0</v>
      </c>
      <c r="AD47" s="296">
        <f t="shared" si="23"/>
        <v>0</v>
      </c>
      <c r="AE47" s="296">
        <f t="shared" si="23"/>
        <v>0</v>
      </c>
      <c r="AF47" s="296">
        <f t="shared" si="23"/>
        <v>0</v>
      </c>
      <c r="AG47" s="296">
        <f t="shared" si="23"/>
        <v>0</v>
      </c>
      <c r="AH47" s="296">
        <f t="shared" si="23"/>
        <v>0</v>
      </c>
      <c r="AI47" s="296">
        <f t="shared" si="23"/>
        <v>0</v>
      </c>
      <c r="AJ47" s="296">
        <f t="shared" si="23"/>
        <v>0</v>
      </c>
      <c r="AK47" s="296">
        <f t="shared" si="23"/>
        <v>0</v>
      </c>
      <c r="AL47" s="296">
        <f t="shared" si="23"/>
        <v>0</v>
      </c>
      <c r="AM47" s="296">
        <f t="shared" si="23"/>
        <v>0</v>
      </c>
      <c r="AN47" s="296">
        <f t="shared" si="23"/>
        <v>0</v>
      </c>
      <c r="AO47" s="296">
        <f t="shared" si="23"/>
        <v>0</v>
      </c>
      <c r="AP47" s="296">
        <f t="shared" si="23"/>
        <v>0</v>
      </c>
      <c r="AQ47" s="296">
        <f t="shared" si="23"/>
        <v>0</v>
      </c>
      <c r="AR47" s="296">
        <f t="shared" si="23"/>
        <v>0</v>
      </c>
      <c r="AS47" s="296">
        <f t="shared" si="23"/>
        <v>0</v>
      </c>
      <c r="AT47" s="296">
        <f t="shared" si="23"/>
        <v>0</v>
      </c>
      <c r="AU47" s="296">
        <f t="shared" si="23"/>
        <v>0</v>
      </c>
      <c r="AV47" s="296">
        <f t="shared" si="23"/>
        <v>0</v>
      </c>
      <c r="AW47" s="296">
        <f t="shared" si="23"/>
        <v>0</v>
      </c>
      <c r="AX47" s="296">
        <f t="shared" si="23"/>
        <v>0</v>
      </c>
      <c r="AY47" s="296">
        <f t="shared" si="23"/>
        <v>0</v>
      </c>
      <c r="AZ47" s="296">
        <f t="shared" si="23"/>
        <v>0</v>
      </c>
      <c r="BA47" s="296">
        <f t="shared" si="23"/>
        <v>0</v>
      </c>
      <c r="BB47" s="296">
        <f t="shared" si="23"/>
        <v>0</v>
      </c>
      <c r="BC47" s="296">
        <f t="shared" si="23"/>
        <v>0</v>
      </c>
      <c r="BD47" s="296">
        <f t="shared" si="23"/>
        <v>0</v>
      </c>
      <c r="BE47" s="296">
        <f t="shared" si="23"/>
        <v>0</v>
      </c>
      <c r="BF47" s="296">
        <f t="shared" si="23"/>
        <v>0</v>
      </c>
      <c r="BG47" s="296">
        <f t="shared" si="23"/>
        <v>0</v>
      </c>
      <c r="BH47" s="296">
        <f t="shared" si="23"/>
        <v>0</v>
      </c>
      <c r="BI47" s="296">
        <f t="shared" si="23"/>
        <v>0</v>
      </c>
      <c r="BJ47" s="296">
        <f t="shared" si="23"/>
        <v>0</v>
      </c>
      <c r="BK47" s="296">
        <f t="shared" si="23"/>
        <v>0</v>
      </c>
      <c r="BL47" s="296">
        <f t="shared" si="23"/>
        <v>0</v>
      </c>
      <c r="BM47" s="296">
        <f t="shared" si="23"/>
        <v>0</v>
      </c>
      <c r="BN47" s="297">
        <f t="shared" si="23"/>
        <v>0</v>
      </c>
      <c r="BO47" s="60" t="s">
        <v>101</v>
      </c>
    </row>
    <row r="48" spans="1:68">
      <c r="A48" s="58"/>
      <c r="B48" s="285"/>
      <c r="C48" s="108"/>
      <c r="D48" s="392"/>
      <c r="E48" s="361"/>
      <c r="F48" s="44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7"/>
      <c r="BO48" s="60" t="s">
        <v>101</v>
      </c>
    </row>
    <row r="49" spans="1:67" s="58" customFormat="1">
      <c r="A49" s="60">
        <v>4</v>
      </c>
      <c r="B49" s="114" t="s">
        <v>328</v>
      </c>
      <c r="C49" s="109">
        <v>0.12</v>
      </c>
      <c r="D49" s="108">
        <f>Revenue_B2C!D49</f>
        <v>0.16</v>
      </c>
      <c r="E49" s="284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283"/>
      <c r="BO49" s="60" t="s">
        <v>101</v>
      </c>
    </row>
    <row r="50" spans="1:67" s="58" customFormat="1">
      <c r="A50" s="56"/>
      <c r="B50" s="112" t="s">
        <v>322</v>
      </c>
      <c r="C50" s="44" t="s">
        <v>336</v>
      </c>
      <c r="D50" s="375">
        <v>20</v>
      </c>
      <c r="E50" s="361"/>
      <c r="F50" s="44"/>
      <c r="G50" s="296">
        <f t="shared" ref="G50:BN50" si="24">ROUND(G$25*$D49,0)</f>
        <v>3</v>
      </c>
      <c r="H50" s="296">
        <f t="shared" si="24"/>
        <v>6</v>
      </c>
      <c r="I50" s="296">
        <f t="shared" si="24"/>
        <v>9</v>
      </c>
      <c r="J50" s="296">
        <f t="shared" si="24"/>
        <v>12</v>
      </c>
      <c r="K50" s="296">
        <f t="shared" si="24"/>
        <v>16</v>
      </c>
      <c r="L50" s="296">
        <f t="shared" si="24"/>
        <v>21</v>
      </c>
      <c r="M50" s="296">
        <f t="shared" si="24"/>
        <v>27</v>
      </c>
      <c r="N50" s="296">
        <f t="shared" si="24"/>
        <v>33</v>
      </c>
      <c r="O50" s="296">
        <f t="shared" si="24"/>
        <v>40</v>
      </c>
      <c r="P50" s="296">
        <f t="shared" si="24"/>
        <v>48</v>
      </c>
      <c r="Q50" s="296">
        <f t="shared" si="24"/>
        <v>58</v>
      </c>
      <c r="R50" s="296">
        <f t="shared" si="24"/>
        <v>69</v>
      </c>
      <c r="S50" s="296">
        <f t="shared" si="24"/>
        <v>75</v>
      </c>
      <c r="T50" s="296">
        <f t="shared" si="24"/>
        <v>81</v>
      </c>
      <c r="U50" s="296">
        <f t="shared" si="24"/>
        <v>87</v>
      </c>
      <c r="V50" s="296">
        <f t="shared" si="24"/>
        <v>94</v>
      </c>
      <c r="W50" s="296">
        <f t="shared" si="24"/>
        <v>101</v>
      </c>
      <c r="X50" s="296">
        <f t="shared" si="24"/>
        <v>108</v>
      </c>
      <c r="Y50" s="296">
        <f t="shared" si="24"/>
        <v>116</v>
      </c>
      <c r="Z50" s="296">
        <f t="shared" si="24"/>
        <v>124</v>
      </c>
      <c r="AA50" s="296">
        <f t="shared" si="24"/>
        <v>132</v>
      </c>
      <c r="AB50" s="296">
        <f t="shared" si="24"/>
        <v>141</v>
      </c>
      <c r="AC50" s="296">
        <f t="shared" si="24"/>
        <v>150</v>
      </c>
      <c r="AD50" s="296">
        <f t="shared" si="24"/>
        <v>160</v>
      </c>
      <c r="AE50" s="296">
        <f t="shared" si="24"/>
        <v>170</v>
      </c>
      <c r="AF50" s="296">
        <f t="shared" si="24"/>
        <v>181</v>
      </c>
      <c r="AG50" s="296">
        <f t="shared" si="24"/>
        <v>193</v>
      </c>
      <c r="AH50" s="296">
        <f t="shared" si="24"/>
        <v>205</v>
      </c>
      <c r="AI50" s="296">
        <f t="shared" si="24"/>
        <v>218</v>
      </c>
      <c r="AJ50" s="296">
        <f t="shared" si="24"/>
        <v>231</v>
      </c>
      <c r="AK50" s="296">
        <f t="shared" si="24"/>
        <v>245</v>
      </c>
      <c r="AL50" s="296">
        <f t="shared" si="24"/>
        <v>260</v>
      </c>
      <c r="AM50" s="296">
        <f t="shared" si="24"/>
        <v>275</v>
      </c>
      <c r="AN50" s="296">
        <f t="shared" si="24"/>
        <v>292</v>
      </c>
      <c r="AO50" s="296">
        <f t="shared" si="24"/>
        <v>308</v>
      </c>
      <c r="AP50" s="296">
        <f t="shared" si="24"/>
        <v>326</v>
      </c>
      <c r="AQ50" s="296">
        <f t="shared" si="24"/>
        <v>345</v>
      </c>
      <c r="AR50" s="296">
        <f t="shared" si="24"/>
        <v>365</v>
      </c>
      <c r="AS50" s="296">
        <f t="shared" si="24"/>
        <v>386</v>
      </c>
      <c r="AT50" s="296">
        <f t="shared" si="24"/>
        <v>408</v>
      </c>
      <c r="AU50" s="296">
        <f t="shared" si="24"/>
        <v>431</v>
      </c>
      <c r="AV50" s="296">
        <f t="shared" si="24"/>
        <v>455</v>
      </c>
      <c r="AW50" s="296">
        <f t="shared" si="24"/>
        <v>481</v>
      </c>
      <c r="AX50" s="296">
        <f t="shared" si="24"/>
        <v>507</v>
      </c>
      <c r="AY50" s="296">
        <f t="shared" si="24"/>
        <v>536</v>
      </c>
      <c r="AZ50" s="296">
        <f t="shared" si="24"/>
        <v>565</v>
      </c>
      <c r="BA50" s="296">
        <f t="shared" si="24"/>
        <v>596</v>
      </c>
      <c r="BB50" s="296">
        <f t="shared" si="24"/>
        <v>628</v>
      </c>
      <c r="BC50" s="296">
        <f t="shared" si="24"/>
        <v>662</v>
      </c>
      <c r="BD50" s="296">
        <f t="shared" si="24"/>
        <v>698</v>
      </c>
      <c r="BE50" s="296">
        <f t="shared" si="24"/>
        <v>736</v>
      </c>
      <c r="BF50" s="296">
        <f t="shared" si="24"/>
        <v>776</v>
      </c>
      <c r="BG50" s="296">
        <f t="shared" si="24"/>
        <v>817</v>
      </c>
      <c r="BH50" s="296">
        <f t="shared" si="24"/>
        <v>861</v>
      </c>
      <c r="BI50" s="296">
        <f t="shared" si="24"/>
        <v>907</v>
      </c>
      <c r="BJ50" s="296">
        <f t="shared" si="24"/>
        <v>955</v>
      </c>
      <c r="BK50" s="296">
        <f t="shared" si="24"/>
        <v>1006</v>
      </c>
      <c r="BL50" s="296">
        <f t="shared" si="24"/>
        <v>1059</v>
      </c>
      <c r="BM50" s="296">
        <f t="shared" si="24"/>
        <v>1115</v>
      </c>
      <c r="BN50" s="297">
        <f t="shared" si="24"/>
        <v>1174</v>
      </c>
      <c r="BO50" s="60" t="s">
        <v>101</v>
      </c>
    </row>
    <row r="51" spans="1:67">
      <c r="A51" s="60"/>
      <c r="B51" s="112" t="s">
        <v>323</v>
      </c>
      <c r="C51" s="109"/>
      <c r="D51" s="284"/>
      <c r="E51" s="367">
        <v>1080</v>
      </c>
      <c r="F51" s="61"/>
      <c r="G51" s="296">
        <f>$E51*(1+HLOOKUP(G$6,$G$1:$L$5,$L$3,0))*G$50*$D$50</f>
        <v>64800</v>
      </c>
      <c r="H51" s="296">
        <f t="shared" ref="H51:BN52" si="25">$E51*(1+HLOOKUP(H$6,$G$1:$L$5,$L$3,0))*H$50*$D$50</f>
        <v>129600</v>
      </c>
      <c r="I51" s="296">
        <f t="shared" si="25"/>
        <v>194400</v>
      </c>
      <c r="J51" s="296">
        <f t="shared" si="25"/>
        <v>259200</v>
      </c>
      <c r="K51" s="296">
        <f t="shared" si="25"/>
        <v>345600</v>
      </c>
      <c r="L51" s="296">
        <f t="shared" si="25"/>
        <v>453600</v>
      </c>
      <c r="M51" s="296">
        <f t="shared" si="25"/>
        <v>583200</v>
      </c>
      <c r="N51" s="296">
        <f t="shared" si="25"/>
        <v>712800</v>
      </c>
      <c r="O51" s="296">
        <f t="shared" si="25"/>
        <v>864000</v>
      </c>
      <c r="P51" s="296">
        <f t="shared" si="25"/>
        <v>1036800</v>
      </c>
      <c r="Q51" s="296">
        <f t="shared" si="25"/>
        <v>1252800</v>
      </c>
      <c r="R51" s="296">
        <f t="shared" si="25"/>
        <v>1490400</v>
      </c>
      <c r="S51" s="296">
        <f t="shared" si="25"/>
        <v>1749600</v>
      </c>
      <c r="T51" s="296">
        <f t="shared" si="25"/>
        <v>1889568.0000000002</v>
      </c>
      <c r="U51" s="296">
        <f t="shared" si="25"/>
        <v>2029536</v>
      </c>
      <c r="V51" s="296">
        <f t="shared" si="25"/>
        <v>2192832</v>
      </c>
      <c r="W51" s="296">
        <f t="shared" si="25"/>
        <v>2356128</v>
      </c>
      <c r="X51" s="296">
        <f t="shared" si="25"/>
        <v>2519424</v>
      </c>
      <c r="Y51" s="296">
        <f t="shared" si="25"/>
        <v>2706048.0000000005</v>
      </c>
      <c r="Z51" s="296">
        <f t="shared" si="25"/>
        <v>2892672</v>
      </c>
      <c r="AA51" s="296">
        <f t="shared" si="25"/>
        <v>3079296.0000000005</v>
      </c>
      <c r="AB51" s="296">
        <f t="shared" si="25"/>
        <v>3289248.0000000005</v>
      </c>
      <c r="AC51" s="296">
        <f t="shared" si="25"/>
        <v>3499200</v>
      </c>
      <c r="AD51" s="296">
        <f t="shared" si="25"/>
        <v>3732480</v>
      </c>
      <c r="AE51" s="296">
        <f t="shared" si="25"/>
        <v>4283020.8000000007</v>
      </c>
      <c r="AF51" s="296">
        <f t="shared" si="25"/>
        <v>4560157.4400000004</v>
      </c>
      <c r="AG51" s="296">
        <f t="shared" si="25"/>
        <v>4862488.3200000012</v>
      </c>
      <c r="AH51" s="296">
        <f t="shared" si="25"/>
        <v>5164819.2000000011</v>
      </c>
      <c r="AI51" s="296">
        <f t="shared" si="25"/>
        <v>5492344.3200000012</v>
      </c>
      <c r="AJ51" s="296">
        <f t="shared" si="25"/>
        <v>5819869.4400000013</v>
      </c>
      <c r="AK51" s="296">
        <f t="shared" si="25"/>
        <v>6172588.8000000007</v>
      </c>
      <c r="AL51" s="296">
        <f t="shared" si="25"/>
        <v>6550502.4000000013</v>
      </c>
      <c r="AM51" s="296">
        <f t="shared" si="25"/>
        <v>6928416.0000000009</v>
      </c>
      <c r="AN51" s="296">
        <f t="shared" si="25"/>
        <v>7356718.080000001</v>
      </c>
      <c r="AO51" s="296">
        <f t="shared" si="25"/>
        <v>7759825.9200000018</v>
      </c>
      <c r="AP51" s="296">
        <f t="shared" si="25"/>
        <v>8213322.2400000021</v>
      </c>
      <c r="AQ51" s="296">
        <f t="shared" si="25"/>
        <v>9387373.824000001</v>
      </c>
      <c r="AR51" s="296">
        <f t="shared" si="25"/>
        <v>9931569.4080000017</v>
      </c>
      <c r="AS51" s="296">
        <f t="shared" si="25"/>
        <v>10502974.771200001</v>
      </c>
      <c r="AT51" s="296">
        <f t="shared" si="25"/>
        <v>11101589.913600001</v>
      </c>
      <c r="AU51" s="296">
        <f t="shared" si="25"/>
        <v>11727414.835200001</v>
      </c>
      <c r="AV51" s="296">
        <f t="shared" si="25"/>
        <v>12380449.536000002</v>
      </c>
      <c r="AW51" s="296">
        <f t="shared" si="25"/>
        <v>13087903.795200001</v>
      </c>
      <c r="AX51" s="296">
        <f t="shared" si="25"/>
        <v>13795358.054400001</v>
      </c>
      <c r="AY51" s="296">
        <f t="shared" si="25"/>
        <v>14584441.651200002</v>
      </c>
      <c r="AZ51" s="296">
        <f t="shared" si="25"/>
        <v>15373525.248000003</v>
      </c>
      <c r="BA51" s="296">
        <f t="shared" si="25"/>
        <v>16217028.403200002</v>
      </c>
      <c r="BB51" s="296">
        <f t="shared" si="25"/>
        <v>17087741.3376</v>
      </c>
      <c r="BC51" s="296">
        <f t="shared" si="25"/>
        <v>19453903.736832004</v>
      </c>
      <c r="BD51" s="296">
        <f t="shared" si="25"/>
        <v>20511819.952128004</v>
      </c>
      <c r="BE51" s="296">
        <f t="shared" si="25"/>
        <v>21628509.290496007</v>
      </c>
      <c r="BF51" s="296">
        <f t="shared" si="25"/>
        <v>22803971.751936007</v>
      </c>
      <c r="BG51" s="296">
        <f t="shared" si="25"/>
        <v>24008820.774912007</v>
      </c>
      <c r="BH51" s="296">
        <f t="shared" si="25"/>
        <v>25301829.482496008</v>
      </c>
      <c r="BI51" s="296">
        <f t="shared" si="25"/>
        <v>26653611.313152008</v>
      </c>
      <c r="BJ51" s="296">
        <f t="shared" si="25"/>
        <v>28064166.266880006</v>
      </c>
      <c r="BK51" s="296">
        <f t="shared" si="25"/>
        <v>29562880.905216008</v>
      </c>
      <c r="BL51" s="296">
        <f t="shared" si="25"/>
        <v>31120368.66662401</v>
      </c>
      <c r="BM51" s="296">
        <f t="shared" si="25"/>
        <v>32766016.112640012</v>
      </c>
      <c r="BN51" s="297">
        <f t="shared" si="25"/>
        <v>34499823.243264012</v>
      </c>
      <c r="BO51" s="60" t="s">
        <v>101</v>
      </c>
    </row>
    <row r="52" spans="1:67">
      <c r="A52" s="60"/>
      <c r="B52" s="112" t="s">
        <v>346</v>
      </c>
      <c r="C52" s="109"/>
      <c r="D52" s="284"/>
      <c r="E52" s="367">
        <f>E51*(1-C49)</f>
        <v>950.4</v>
      </c>
      <c r="F52" s="61"/>
      <c r="G52" s="296">
        <f>$E52*(1+HLOOKUP(G$6,$G$1:$L$5,$L$3,0))*G$50*$D$50</f>
        <v>57024</v>
      </c>
      <c r="H52" s="296">
        <f t="shared" si="25"/>
        <v>114048</v>
      </c>
      <c r="I52" s="296">
        <f t="shared" si="25"/>
        <v>171072</v>
      </c>
      <c r="J52" s="296">
        <f t="shared" si="25"/>
        <v>228096</v>
      </c>
      <c r="K52" s="296">
        <f t="shared" si="25"/>
        <v>304128</v>
      </c>
      <c r="L52" s="296">
        <f t="shared" si="25"/>
        <v>399167.99999999994</v>
      </c>
      <c r="M52" s="296">
        <f t="shared" si="25"/>
        <v>513216</v>
      </c>
      <c r="N52" s="296">
        <f t="shared" si="25"/>
        <v>627264</v>
      </c>
      <c r="O52" s="296">
        <f t="shared" si="25"/>
        <v>760320</v>
      </c>
      <c r="P52" s="296">
        <f t="shared" si="25"/>
        <v>912384</v>
      </c>
      <c r="Q52" s="296">
        <f t="shared" si="25"/>
        <v>1102464</v>
      </c>
      <c r="R52" s="296">
        <f t="shared" si="25"/>
        <v>1311551.9999999998</v>
      </c>
      <c r="S52" s="296">
        <f t="shared" si="25"/>
        <v>1539648</v>
      </c>
      <c r="T52" s="296">
        <f t="shared" si="25"/>
        <v>1662819.8399999999</v>
      </c>
      <c r="U52" s="296">
        <f t="shared" si="25"/>
        <v>1785991.6800000002</v>
      </c>
      <c r="V52" s="296">
        <f t="shared" si="25"/>
        <v>1929692.1600000001</v>
      </c>
      <c r="W52" s="296">
        <f t="shared" si="25"/>
        <v>2073392.64</v>
      </c>
      <c r="X52" s="296">
        <f t="shared" si="25"/>
        <v>2217093.1200000001</v>
      </c>
      <c r="Y52" s="296">
        <f t="shared" si="25"/>
        <v>2381322.2400000002</v>
      </c>
      <c r="Z52" s="296">
        <f t="shared" si="25"/>
        <v>2545551.3599999999</v>
      </c>
      <c r="AA52" s="296">
        <f t="shared" si="25"/>
        <v>2709780.48</v>
      </c>
      <c r="AB52" s="296">
        <f t="shared" si="25"/>
        <v>2894538.24</v>
      </c>
      <c r="AC52" s="296">
        <f t="shared" si="25"/>
        <v>3079296</v>
      </c>
      <c r="AD52" s="296">
        <f t="shared" si="25"/>
        <v>3284582.3999999999</v>
      </c>
      <c r="AE52" s="296">
        <f t="shared" si="25"/>
        <v>3769058.3039999995</v>
      </c>
      <c r="AF52" s="296">
        <f t="shared" si="25"/>
        <v>4012938.5471999999</v>
      </c>
      <c r="AG52" s="296">
        <f t="shared" si="25"/>
        <v>4278989.7215999998</v>
      </c>
      <c r="AH52" s="296">
        <f t="shared" si="25"/>
        <v>4545040.8959999997</v>
      </c>
      <c r="AI52" s="296">
        <f t="shared" si="25"/>
        <v>4833263.0016000001</v>
      </c>
      <c r="AJ52" s="296">
        <f t="shared" si="25"/>
        <v>5121485.1072000004</v>
      </c>
      <c r="AK52" s="296">
        <f t="shared" si="25"/>
        <v>5431878.1440000003</v>
      </c>
      <c r="AL52" s="296">
        <f t="shared" si="25"/>
        <v>5764442.1119999997</v>
      </c>
      <c r="AM52" s="296">
        <f t="shared" si="25"/>
        <v>6097006.0800000001</v>
      </c>
      <c r="AN52" s="296">
        <f t="shared" si="25"/>
        <v>6473911.9103999995</v>
      </c>
      <c r="AO52" s="296">
        <f t="shared" si="25"/>
        <v>6828646.8096000003</v>
      </c>
      <c r="AP52" s="296">
        <f t="shared" si="25"/>
        <v>7227723.5711999992</v>
      </c>
      <c r="AQ52" s="296">
        <f t="shared" si="25"/>
        <v>8260888.9651200008</v>
      </c>
      <c r="AR52" s="296">
        <f t="shared" si="25"/>
        <v>8739781.0790400002</v>
      </c>
      <c r="AS52" s="296">
        <f t="shared" si="25"/>
        <v>9242617.7986560017</v>
      </c>
      <c r="AT52" s="296">
        <f t="shared" si="25"/>
        <v>9769399.1239680015</v>
      </c>
      <c r="AU52" s="296">
        <f t="shared" si="25"/>
        <v>10320125.054976001</v>
      </c>
      <c r="AV52" s="296">
        <f t="shared" si="25"/>
        <v>10894795.591680001</v>
      </c>
      <c r="AW52" s="296">
        <f t="shared" si="25"/>
        <v>11517355.339776</v>
      </c>
      <c r="AX52" s="296">
        <f t="shared" si="25"/>
        <v>12139915.087872</v>
      </c>
      <c r="AY52" s="296">
        <f t="shared" si="25"/>
        <v>12834308.653056003</v>
      </c>
      <c r="AZ52" s="296">
        <f t="shared" si="25"/>
        <v>13528702.21824</v>
      </c>
      <c r="BA52" s="296">
        <f t="shared" si="25"/>
        <v>14270984.994816002</v>
      </c>
      <c r="BB52" s="296">
        <f t="shared" si="25"/>
        <v>15037212.377088003</v>
      </c>
      <c r="BC52" s="296">
        <f t="shared" si="25"/>
        <v>17119435.288412161</v>
      </c>
      <c r="BD52" s="296">
        <f t="shared" si="25"/>
        <v>18050401.557872642</v>
      </c>
      <c r="BE52" s="296">
        <f t="shared" si="25"/>
        <v>19033088.175636485</v>
      </c>
      <c r="BF52" s="296">
        <f t="shared" si="25"/>
        <v>20067495.14170368</v>
      </c>
      <c r="BG52" s="296">
        <f t="shared" si="25"/>
        <v>21127762.281922564</v>
      </c>
      <c r="BH52" s="296">
        <f t="shared" si="25"/>
        <v>22265609.944596481</v>
      </c>
      <c r="BI52" s="296">
        <f t="shared" si="25"/>
        <v>23455177.955573764</v>
      </c>
      <c r="BJ52" s="296">
        <f t="shared" si="25"/>
        <v>24696466.314854402</v>
      </c>
      <c r="BK52" s="296">
        <f t="shared" si="25"/>
        <v>26015335.196590085</v>
      </c>
      <c r="BL52" s="296">
        <f t="shared" si="25"/>
        <v>27385924.426629126</v>
      </c>
      <c r="BM52" s="296">
        <f t="shared" si="25"/>
        <v>28834094.1791232</v>
      </c>
      <c r="BN52" s="297">
        <f t="shared" si="25"/>
        <v>30359844.454072323</v>
      </c>
      <c r="BO52" s="60" t="s">
        <v>101</v>
      </c>
    </row>
    <row r="53" spans="1:67">
      <c r="A53" s="60"/>
      <c r="B53" s="364" t="s">
        <v>327</v>
      </c>
      <c r="C53" s="109"/>
      <c r="D53" s="284"/>
      <c r="E53" s="284"/>
      <c r="F53" s="338"/>
      <c r="G53" s="296">
        <f>G51-G52</f>
        <v>7776</v>
      </c>
      <c r="H53" s="296">
        <f t="shared" ref="H53:BN53" si="26">H51-H52</f>
        <v>15552</v>
      </c>
      <c r="I53" s="296">
        <f t="shared" si="26"/>
        <v>23328</v>
      </c>
      <c r="J53" s="296">
        <f t="shared" si="26"/>
        <v>31104</v>
      </c>
      <c r="K53" s="296">
        <f t="shared" si="26"/>
        <v>41472</v>
      </c>
      <c r="L53" s="296">
        <f t="shared" si="26"/>
        <v>54432.000000000058</v>
      </c>
      <c r="M53" s="296">
        <f t="shared" si="26"/>
        <v>69984</v>
      </c>
      <c r="N53" s="296">
        <f t="shared" si="26"/>
        <v>85536</v>
      </c>
      <c r="O53" s="296">
        <f t="shared" si="26"/>
        <v>103680</v>
      </c>
      <c r="P53" s="296">
        <f t="shared" si="26"/>
        <v>124416</v>
      </c>
      <c r="Q53" s="296">
        <f t="shared" si="26"/>
        <v>150336</v>
      </c>
      <c r="R53" s="296">
        <f t="shared" si="26"/>
        <v>178848.00000000023</v>
      </c>
      <c r="S53" s="296">
        <f t="shared" si="26"/>
        <v>209952</v>
      </c>
      <c r="T53" s="296">
        <f t="shared" si="26"/>
        <v>226748.16000000038</v>
      </c>
      <c r="U53" s="296">
        <f t="shared" si="26"/>
        <v>243544.31999999983</v>
      </c>
      <c r="V53" s="296">
        <f t="shared" si="26"/>
        <v>263139.83999999985</v>
      </c>
      <c r="W53" s="296">
        <f t="shared" si="26"/>
        <v>282735.3600000001</v>
      </c>
      <c r="X53" s="296">
        <f t="shared" si="26"/>
        <v>302330.87999999989</v>
      </c>
      <c r="Y53" s="296">
        <f t="shared" si="26"/>
        <v>324725.76000000024</v>
      </c>
      <c r="Z53" s="296">
        <f t="shared" si="26"/>
        <v>347120.64000000013</v>
      </c>
      <c r="AA53" s="296">
        <f t="shared" si="26"/>
        <v>369515.52000000048</v>
      </c>
      <c r="AB53" s="296">
        <f t="shared" si="26"/>
        <v>394709.76000000024</v>
      </c>
      <c r="AC53" s="296">
        <f t="shared" si="26"/>
        <v>419904</v>
      </c>
      <c r="AD53" s="296">
        <f t="shared" si="26"/>
        <v>447897.60000000009</v>
      </c>
      <c r="AE53" s="296">
        <f t="shared" si="26"/>
        <v>513962.49600000121</v>
      </c>
      <c r="AF53" s="296">
        <f t="shared" si="26"/>
        <v>547218.8928000005</v>
      </c>
      <c r="AG53" s="296">
        <f t="shared" si="26"/>
        <v>583498.59840000141</v>
      </c>
      <c r="AH53" s="296">
        <f t="shared" si="26"/>
        <v>619778.3040000014</v>
      </c>
      <c r="AI53" s="296">
        <f t="shared" si="26"/>
        <v>659081.31840000115</v>
      </c>
      <c r="AJ53" s="296">
        <f t="shared" si="26"/>
        <v>698384.33280000091</v>
      </c>
      <c r="AK53" s="296">
        <f t="shared" si="26"/>
        <v>740710.65600000042</v>
      </c>
      <c r="AL53" s="296">
        <f t="shared" si="26"/>
        <v>786060.28800000157</v>
      </c>
      <c r="AM53" s="296">
        <f t="shared" si="26"/>
        <v>831409.92000000086</v>
      </c>
      <c r="AN53" s="296">
        <f t="shared" si="26"/>
        <v>882806.16960000154</v>
      </c>
      <c r="AO53" s="296">
        <f t="shared" si="26"/>
        <v>931179.11040000152</v>
      </c>
      <c r="AP53" s="296">
        <f t="shared" si="26"/>
        <v>985598.6688000029</v>
      </c>
      <c r="AQ53" s="296">
        <f t="shared" si="26"/>
        <v>1126484.8588800002</v>
      </c>
      <c r="AR53" s="296">
        <f t="shared" si="26"/>
        <v>1191788.3289600015</v>
      </c>
      <c r="AS53" s="296">
        <f t="shared" si="26"/>
        <v>1260356.9725439996</v>
      </c>
      <c r="AT53" s="296">
        <f t="shared" si="26"/>
        <v>1332190.789632</v>
      </c>
      <c r="AU53" s="296">
        <f t="shared" si="26"/>
        <v>1407289.7802239992</v>
      </c>
      <c r="AV53" s="296">
        <f t="shared" si="26"/>
        <v>1485653.9443200007</v>
      </c>
      <c r="AW53" s="296">
        <f t="shared" si="26"/>
        <v>1570548.4554240014</v>
      </c>
      <c r="AX53" s="296">
        <f t="shared" si="26"/>
        <v>1655442.9665280003</v>
      </c>
      <c r="AY53" s="296">
        <f t="shared" si="26"/>
        <v>1750132.9981439989</v>
      </c>
      <c r="AZ53" s="296">
        <f t="shared" si="26"/>
        <v>1844823.0297600031</v>
      </c>
      <c r="BA53" s="296">
        <f t="shared" si="26"/>
        <v>1946043.4083840009</v>
      </c>
      <c r="BB53" s="296">
        <f t="shared" si="26"/>
        <v>2050528.9605119973</v>
      </c>
      <c r="BC53" s="296">
        <f t="shared" si="26"/>
        <v>2334468.4484198429</v>
      </c>
      <c r="BD53" s="296">
        <f t="shared" si="26"/>
        <v>2461418.3942553625</v>
      </c>
      <c r="BE53" s="296">
        <f t="shared" si="26"/>
        <v>2595421.1148595214</v>
      </c>
      <c r="BF53" s="296">
        <f t="shared" si="26"/>
        <v>2736476.6102323271</v>
      </c>
      <c r="BG53" s="296">
        <f t="shared" si="26"/>
        <v>2881058.4929894432</v>
      </c>
      <c r="BH53" s="296">
        <f t="shared" si="26"/>
        <v>3036219.5378995277</v>
      </c>
      <c r="BI53" s="296">
        <f t="shared" si="26"/>
        <v>3198433.3575782441</v>
      </c>
      <c r="BJ53" s="296">
        <f t="shared" si="26"/>
        <v>3367699.9520256035</v>
      </c>
      <c r="BK53" s="296">
        <f t="shared" si="26"/>
        <v>3547545.7086259238</v>
      </c>
      <c r="BL53" s="296">
        <f t="shared" si="26"/>
        <v>3734444.2399948835</v>
      </c>
      <c r="BM53" s="296">
        <f t="shared" si="26"/>
        <v>3931921.9335168116</v>
      </c>
      <c r="BN53" s="297">
        <f t="shared" si="26"/>
        <v>4139978.7891916893</v>
      </c>
      <c r="BO53" s="60" t="s">
        <v>101</v>
      </c>
    </row>
    <row r="54" spans="1:67" s="58" customFormat="1">
      <c r="B54" s="364" t="s">
        <v>308</v>
      </c>
      <c r="C54" s="109"/>
      <c r="D54" s="284"/>
      <c r="E54" s="284"/>
      <c r="F54" s="61"/>
      <c r="G54" s="296">
        <f>G51*HLOOKUP(G$6,$G$1:$L$5,$L$5,0)</f>
        <v>0</v>
      </c>
      <c r="H54" s="296">
        <f t="shared" ref="H54:BN54" si="27">H51*HLOOKUP(H$6,$G$1:$L$5,$L$5,0)</f>
        <v>0</v>
      </c>
      <c r="I54" s="296">
        <f t="shared" si="27"/>
        <v>0</v>
      </c>
      <c r="J54" s="296">
        <f t="shared" si="27"/>
        <v>0</v>
      </c>
      <c r="K54" s="296">
        <f t="shared" si="27"/>
        <v>0</v>
      </c>
      <c r="L54" s="296">
        <f t="shared" si="27"/>
        <v>0</v>
      </c>
      <c r="M54" s="296">
        <f t="shared" si="27"/>
        <v>0</v>
      </c>
      <c r="N54" s="296">
        <f t="shared" si="27"/>
        <v>0</v>
      </c>
      <c r="O54" s="296">
        <f t="shared" si="27"/>
        <v>0</v>
      </c>
      <c r="P54" s="296">
        <f t="shared" si="27"/>
        <v>0</v>
      </c>
      <c r="Q54" s="296">
        <f t="shared" si="27"/>
        <v>0</v>
      </c>
      <c r="R54" s="296">
        <f t="shared" si="27"/>
        <v>0</v>
      </c>
      <c r="S54" s="296">
        <f t="shared" si="27"/>
        <v>0</v>
      </c>
      <c r="T54" s="296">
        <f t="shared" si="27"/>
        <v>0</v>
      </c>
      <c r="U54" s="296">
        <f t="shared" si="27"/>
        <v>0</v>
      </c>
      <c r="V54" s="296">
        <f t="shared" si="27"/>
        <v>0</v>
      </c>
      <c r="W54" s="296">
        <f t="shared" si="27"/>
        <v>0</v>
      </c>
      <c r="X54" s="296">
        <f t="shared" si="27"/>
        <v>0</v>
      </c>
      <c r="Y54" s="296">
        <f t="shared" si="27"/>
        <v>0</v>
      </c>
      <c r="Z54" s="296">
        <f t="shared" si="27"/>
        <v>0</v>
      </c>
      <c r="AA54" s="296">
        <f t="shared" si="27"/>
        <v>0</v>
      </c>
      <c r="AB54" s="296">
        <f t="shared" si="27"/>
        <v>0</v>
      </c>
      <c r="AC54" s="296">
        <f t="shared" si="27"/>
        <v>0</v>
      </c>
      <c r="AD54" s="296">
        <f t="shared" si="27"/>
        <v>0</v>
      </c>
      <c r="AE54" s="296">
        <f t="shared" si="27"/>
        <v>0</v>
      </c>
      <c r="AF54" s="296">
        <f t="shared" si="27"/>
        <v>0</v>
      </c>
      <c r="AG54" s="296">
        <f t="shared" si="27"/>
        <v>0</v>
      </c>
      <c r="AH54" s="296">
        <f t="shared" si="27"/>
        <v>0</v>
      </c>
      <c r="AI54" s="296">
        <f t="shared" si="27"/>
        <v>0</v>
      </c>
      <c r="AJ54" s="296">
        <f t="shared" si="27"/>
        <v>0</v>
      </c>
      <c r="AK54" s="296">
        <f t="shared" si="27"/>
        <v>0</v>
      </c>
      <c r="AL54" s="296">
        <f t="shared" si="27"/>
        <v>0</v>
      </c>
      <c r="AM54" s="296">
        <f t="shared" si="27"/>
        <v>0</v>
      </c>
      <c r="AN54" s="296">
        <f t="shared" si="27"/>
        <v>0</v>
      </c>
      <c r="AO54" s="296">
        <f t="shared" si="27"/>
        <v>0</v>
      </c>
      <c r="AP54" s="296">
        <f t="shared" si="27"/>
        <v>0</v>
      </c>
      <c r="AQ54" s="296">
        <f t="shared" si="27"/>
        <v>0</v>
      </c>
      <c r="AR54" s="296">
        <f t="shared" si="27"/>
        <v>0</v>
      </c>
      <c r="AS54" s="296">
        <f t="shared" si="27"/>
        <v>0</v>
      </c>
      <c r="AT54" s="296">
        <f t="shared" si="27"/>
        <v>0</v>
      </c>
      <c r="AU54" s="296">
        <f t="shared" si="27"/>
        <v>0</v>
      </c>
      <c r="AV54" s="296">
        <f t="shared" si="27"/>
        <v>0</v>
      </c>
      <c r="AW54" s="296">
        <f t="shared" si="27"/>
        <v>0</v>
      </c>
      <c r="AX54" s="296">
        <f t="shared" si="27"/>
        <v>0</v>
      </c>
      <c r="AY54" s="296">
        <f t="shared" si="27"/>
        <v>0</v>
      </c>
      <c r="AZ54" s="296">
        <f t="shared" si="27"/>
        <v>0</v>
      </c>
      <c r="BA54" s="296">
        <f t="shared" si="27"/>
        <v>0</v>
      </c>
      <c r="BB54" s="296">
        <f t="shared" si="27"/>
        <v>0</v>
      </c>
      <c r="BC54" s="296">
        <f t="shared" si="27"/>
        <v>0</v>
      </c>
      <c r="BD54" s="296">
        <f t="shared" si="27"/>
        <v>0</v>
      </c>
      <c r="BE54" s="296">
        <f t="shared" si="27"/>
        <v>0</v>
      </c>
      <c r="BF54" s="296">
        <f t="shared" si="27"/>
        <v>0</v>
      </c>
      <c r="BG54" s="296">
        <f t="shared" si="27"/>
        <v>0</v>
      </c>
      <c r="BH54" s="296">
        <f t="shared" si="27"/>
        <v>0</v>
      </c>
      <c r="BI54" s="296">
        <f t="shared" si="27"/>
        <v>0</v>
      </c>
      <c r="BJ54" s="296">
        <f t="shared" si="27"/>
        <v>0</v>
      </c>
      <c r="BK54" s="296">
        <f t="shared" si="27"/>
        <v>0</v>
      </c>
      <c r="BL54" s="296">
        <f t="shared" si="27"/>
        <v>0</v>
      </c>
      <c r="BM54" s="296">
        <f t="shared" si="27"/>
        <v>0</v>
      </c>
      <c r="BN54" s="297">
        <f t="shared" si="27"/>
        <v>0</v>
      </c>
      <c r="BO54" s="60" t="s">
        <v>101</v>
      </c>
    </row>
    <row r="55" spans="1:67" s="58" customFormat="1">
      <c r="B55" s="285"/>
      <c r="C55" s="108"/>
      <c r="D55" s="392"/>
      <c r="E55" s="361"/>
      <c r="F55" s="83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7"/>
      <c r="BO55" s="60" t="s">
        <v>101</v>
      </c>
    </row>
    <row r="56" spans="1:67" s="58" customFormat="1">
      <c r="A56" s="60">
        <v>5</v>
      </c>
      <c r="B56" s="114" t="s">
        <v>329</v>
      </c>
      <c r="C56" s="109">
        <v>0.12</v>
      </c>
      <c r="D56" s="108">
        <f>Revenue_B2C!D56</f>
        <v>0.08</v>
      </c>
      <c r="E56" s="284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283"/>
      <c r="BO56" s="60" t="s">
        <v>101</v>
      </c>
    </row>
    <row r="57" spans="1:67" s="58" customFormat="1">
      <c r="A57" s="56"/>
      <c r="B57" s="112" t="s">
        <v>322</v>
      </c>
      <c r="C57" s="44" t="s">
        <v>336</v>
      </c>
      <c r="D57" s="375">
        <v>24</v>
      </c>
      <c r="E57" s="361"/>
      <c r="F57" s="44"/>
      <c r="G57" s="296">
        <f t="shared" ref="G57:BN57" si="28">ROUND(G$25*$D56,0)</f>
        <v>1</v>
      </c>
      <c r="H57" s="296">
        <f t="shared" si="28"/>
        <v>3</v>
      </c>
      <c r="I57" s="296">
        <f t="shared" si="28"/>
        <v>4</v>
      </c>
      <c r="J57" s="296">
        <f t="shared" si="28"/>
        <v>6</v>
      </c>
      <c r="K57" s="296">
        <f t="shared" si="28"/>
        <v>8</v>
      </c>
      <c r="L57" s="296">
        <f t="shared" si="28"/>
        <v>11</v>
      </c>
      <c r="M57" s="296">
        <f t="shared" si="28"/>
        <v>13</v>
      </c>
      <c r="N57" s="296">
        <f t="shared" si="28"/>
        <v>16</v>
      </c>
      <c r="O57" s="296">
        <f t="shared" si="28"/>
        <v>20</v>
      </c>
      <c r="P57" s="296">
        <f t="shared" si="28"/>
        <v>24</v>
      </c>
      <c r="Q57" s="296">
        <f t="shared" si="28"/>
        <v>29</v>
      </c>
      <c r="R57" s="296">
        <f t="shared" si="28"/>
        <v>34</v>
      </c>
      <c r="S57" s="296">
        <f t="shared" si="28"/>
        <v>37</v>
      </c>
      <c r="T57" s="296">
        <f t="shared" si="28"/>
        <v>40</v>
      </c>
      <c r="U57" s="296">
        <f t="shared" si="28"/>
        <v>44</v>
      </c>
      <c r="V57" s="296">
        <f t="shared" si="28"/>
        <v>47</v>
      </c>
      <c r="W57" s="296">
        <f t="shared" si="28"/>
        <v>50</v>
      </c>
      <c r="X57" s="296">
        <f t="shared" si="28"/>
        <v>54</v>
      </c>
      <c r="Y57" s="296">
        <f t="shared" si="28"/>
        <v>58</v>
      </c>
      <c r="Z57" s="296">
        <f t="shared" si="28"/>
        <v>62</v>
      </c>
      <c r="AA57" s="296">
        <f t="shared" si="28"/>
        <v>66</v>
      </c>
      <c r="AB57" s="296">
        <f t="shared" si="28"/>
        <v>70</v>
      </c>
      <c r="AC57" s="296">
        <f t="shared" si="28"/>
        <v>75</v>
      </c>
      <c r="AD57" s="296">
        <f t="shared" si="28"/>
        <v>80</v>
      </c>
      <c r="AE57" s="296">
        <f t="shared" si="28"/>
        <v>85</v>
      </c>
      <c r="AF57" s="296">
        <f t="shared" si="28"/>
        <v>91</v>
      </c>
      <c r="AG57" s="296">
        <f t="shared" si="28"/>
        <v>96</v>
      </c>
      <c r="AH57" s="296">
        <f t="shared" si="28"/>
        <v>103</v>
      </c>
      <c r="AI57" s="296">
        <f t="shared" si="28"/>
        <v>109</v>
      </c>
      <c r="AJ57" s="296">
        <f t="shared" si="28"/>
        <v>116</v>
      </c>
      <c r="AK57" s="296">
        <f t="shared" si="28"/>
        <v>123</v>
      </c>
      <c r="AL57" s="296">
        <f t="shared" si="28"/>
        <v>130</v>
      </c>
      <c r="AM57" s="296">
        <f t="shared" si="28"/>
        <v>138</v>
      </c>
      <c r="AN57" s="296">
        <f t="shared" si="28"/>
        <v>146</v>
      </c>
      <c r="AO57" s="296">
        <f t="shared" si="28"/>
        <v>154</v>
      </c>
      <c r="AP57" s="296">
        <f t="shared" si="28"/>
        <v>163</v>
      </c>
      <c r="AQ57" s="296">
        <f t="shared" si="28"/>
        <v>173</v>
      </c>
      <c r="AR57" s="296">
        <f t="shared" si="28"/>
        <v>183</v>
      </c>
      <c r="AS57" s="296">
        <f t="shared" si="28"/>
        <v>193</v>
      </c>
      <c r="AT57" s="296">
        <f t="shared" si="28"/>
        <v>204</v>
      </c>
      <c r="AU57" s="296">
        <f t="shared" si="28"/>
        <v>216</v>
      </c>
      <c r="AV57" s="296">
        <f t="shared" si="28"/>
        <v>228</v>
      </c>
      <c r="AW57" s="296">
        <f t="shared" si="28"/>
        <v>240</v>
      </c>
      <c r="AX57" s="296">
        <f t="shared" si="28"/>
        <v>254</v>
      </c>
      <c r="AY57" s="296">
        <f t="shared" si="28"/>
        <v>268</v>
      </c>
      <c r="AZ57" s="296">
        <f t="shared" si="28"/>
        <v>282</v>
      </c>
      <c r="BA57" s="296">
        <f t="shared" si="28"/>
        <v>298</v>
      </c>
      <c r="BB57" s="296">
        <f t="shared" si="28"/>
        <v>314</v>
      </c>
      <c r="BC57" s="296">
        <f t="shared" si="28"/>
        <v>331</v>
      </c>
      <c r="BD57" s="296">
        <f t="shared" si="28"/>
        <v>349</v>
      </c>
      <c r="BE57" s="296">
        <f t="shared" si="28"/>
        <v>368</v>
      </c>
      <c r="BF57" s="296">
        <f t="shared" si="28"/>
        <v>388</v>
      </c>
      <c r="BG57" s="296">
        <f t="shared" si="28"/>
        <v>409</v>
      </c>
      <c r="BH57" s="296">
        <f t="shared" si="28"/>
        <v>431</v>
      </c>
      <c r="BI57" s="296">
        <f t="shared" si="28"/>
        <v>454</v>
      </c>
      <c r="BJ57" s="296">
        <f t="shared" si="28"/>
        <v>478</v>
      </c>
      <c r="BK57" s="296">
        <f t="shared" si="28"/>
        <v>503</v>
      </c>
      <c r="BL57" s="296">
        <f t="shared" si="28"/>
        <v>530</v>
      </c>
      <c r="BM57" s="296">
        <f t="shared" si="28"/>
        <v>558</v>
      </c>
      <c r="BN57" s="297">
        <f t="shared" si="28"/>
        <v>587</v>
      </c>
      <c r="BO57" s="60" t="s">
        <v>101</v>
      </c>
    </row>
    <row r="58" spans="1:67">
      <c r="A58" s="60"/>
      <c r="B58" s="112" t="s">
        <v>323</v>
      </c>
      <c r="C58" s="109"/>
      <c r="D58" s="284"/>
      <c r="E58" s="367">
        <v>340</v>
      </c>
      <c r="F58" s="61"/>
      <c r="G58" s="296">
        <f>$E58*(1+HLOOKUP(G$6,$G$1:$L$5,$L$3,0))*G$57*$D$57</f>
        <v>8160</v>
      </c>
      <c r="H58" s="296">
        <f t="shared" ref="H58:BN59" si="29">$E58*(1+HLOOKUP(H$6,$G$1:$L$5,$L$3,0))*H$57*$D$57</f>
        <v>24480</v>
      </c>
      <c r="I58" s="296">
        <f t="shared" si="29"/>
        <v>32640</v>
      </c>
      <c r="J58" s="296">
        <f t="shared" si="29"/>
        <v>48960</v>
      </c>
      <c r="K58" s="296">
        <f t="shared" si="29"/>
        <v>65280</v>
      </c>
      <c r="L58" s="296">
        <f t="shared" si="29"/>
        <v>89760</v>
      </c>
      <c r="M58" s="296">
        <f t="shared" si="29"/>
        <v>106080</v>
      </c>
      <c r="N58" s="296">
        <f t="shared" si="29"/>
        <v>130560</v>
      </c>
      <c r="O58" s="296">
        <f t="shared" si="29"/>
        <v>163200</v>
      </c>
      <c r="P58" s="296">
        <f t="shared" si="29"/>
        <v>195840</v>
      </c>
      <c r="Q58" s="296">
        <f t="shared" si="29"/>
        <v>236640</v>
      </c>
      <c r="R58" s="296">
        <f t="shared" si="29"/>
        <v>277440</v>
      </c>
      <c r="S58" s="296">
        <f t="shared" si="29"/>
        <v>326073.60000000003</v>
      </c>
      <c r="T58" s="296">
        <f t="shared" si="29"/>
        <v>352512.00000000006</v>
      </c>
      <c r="U58" s="296">
        <f t="shared" si="29"/>
        <v>387763.20000000007</v>
      </c>
      <c r="V58" s="296">
        <f t="shared" si="29"/>
        <v>414201.60000000003</v>
      </c>
      <c r="W58" s="296">
        <f t="shared" si="29"/>
        <v>440640.00000000012</v>
      </c>
      <c r="X58" s="296">
        <f t="shared" si="29"/>
        <v>475891.20000000007</v>
      </c>
      <c r="Y58" s="296">
        <f t="shared" si="29"/>
        <v>511142.40000000002</v>
      </c>
      <c r="Z58" s="296">
        <f t="shared" si="29"/>
        <v>546393.60000000009</v>
      </c>
      <c r="AA58" s="296">
        <f t="shared" si="29"/>
        <v>581644.80000000005</v>
      </c>
      <c r="AB58" s="296">
        <f t="shared" si="29"/>
        <v>616896.00000000012</v>
      </c>
      <c r="AC58" s="296">
        <f t="shared" si="29"/>
        <v>660960.00000000012</v>
      </c>
      <c r="AD58" s="296">
        <f t="shared" si="29"/>
        <v>705024.00000000012</v>
      </c>
      <c r="AE58" s="296">
        <f t="shared" si="29"/>
        <v>809015.04</v>
      </c>
      <c r="AF58" s="296">
        <f t="shared" si="29"/>
        <v>866121.98400000017</v>
      </c>
      <c r="AG58" s="296">
        <f t="shared" si="29"/>
        <v>913711.10400000005</v>
      </c>
      <c r="AH58" s="296">
        <f t="shared" si="29"/>
        <v>980335.87199999997</v>
      </c>
      <c r="AI58" s="296">
        <f t="shared" si="29"/>
        <v>1037442.816</v>
      </c>
      <c r="AJ58" s="296">
        <f t="shared" si="29"/>
        <v>1104067.5840000003</v>
      </c>
      <c r="AK58" s="296">
        <f t="shared" si="29"/>
        <v>1170692.3520000002</v>
      </c>
      <c r="AL58" s="296">
        <f t="shared" si="29"/>
        <v>1237317.1200000001</v>
      </c>
      <c r="AM58" s="296">
        <f t="shared" si="29"/>
        <v>1313459.7120000001</v>
      </c>
      <c r="AN58" s="296">
        <f t="shared" si="29"/>
        <v>1389602.304</v>
      </c>
      <c r="AO58" s="296">
        <f t="shared" si="29"/>
        <v>1465744.8960000002</v>
      </c>
      <c r="AP58" s="296">
        <f t="shared" si="29"/>
        <v>1551405.3120000002</v>
      </c>
      <c r="AQ58" s="296">
        <f t="shared" si="29"/>
        <v>1778310.2361600003</v>
      </c>
      <c r="AR58" s="296">
        <f t="shared" si="29"/>
        <v>1881102.7353600003</v>
      </c>
      <c r="AS58" s="296">
        <f t="shared" si="29"/>
        <v>1983895.2345600002</v>
      </c>
      <c r="AT58" s="296">
        <f t="shared" si="29"/>
        <v>2096966.9836800001</v>
      </c>
      <c r="AU58" s="296">
        <f t="shared" si="29"/>
        <v>2220317.9827200002</v>
      </c>
      <c r="AV58" s="296">
        <f t="shared" si="29"/>
        <v>2343668.9817599999</v>
      </c>
      <c r="AW58" s="296">
        <f t="shared" si="29"/>
        <v>2467019.9808</v>
      </c>
      <c r="AX58" s="296">
        <f t="shared" si="29"/>
        <v>2610929.4796800003</v>
      </c>
      <c r="AY58" s="296">
        <f t="shared" si="29"/>
        <v>2754838.9785600002</v>
      </c>
      <c r="AZ58" s="296">
        <f t="shared" si="29"/>
        <v>2898748.4774400005</v>
      </c>
      <c r="BA58" s="296">
        <f t="shared" si="29"/>
        <v>3063216.4761600001</v>
      </c>
      <c r="BB58" s="296">
        <f t="shared" si="29"/>
        <v>3227684.4748800006</v>
      </c>
      <c r="BC58" s="296">
        <f t="shared" si="29"/>
        <v>3674626.2614016007</v>
      </c>
      <c r="BD58" s="296">
        <f t="shared" si="29"/>
        <v>3874454.8798464006</v>
      </c>
      <c r="BE58" s="296">
        <f t="shared" si="29"/>
        <v>4085385.0882048011</v>
      </c>
      <c r="BF58" s="296">
        <f t="shared" si="29"/>
        <v>4307416.8864768017</v>
      </c>
      <c r="BG58" s="296">
        <f t="shared" si="29"/>
        <v>4540550.2746624015</v>
      </c>
      <c r="BH58" s="296">
        <f t="shared" si="29"/>
        <v>4784785.2527616015</v>
      </c>
      <c r="BI58" s="296">
        <f t="shared" si="29"/>
        <v>5040121.8207744015</v>
      </c>
      <c r="BJ58" s="296">
        <f t="shared" si="29"/>
        <v>5306559.9787008017</v>
      </c>
      <c r="BK58" s="296">
        <f t="shared" si="29"/>
        <v>5584099.726540802</v>
      </c>
      <c r="BL58" s="296">
        <f t="shared" si="29"/>
        <v>5883842.6542080017</v>
      </c>
      <c r="BM58" s="296">
        <f t="shared" si="29"/>
        <v>6194687.1717888014</v>
      </c>
      <c r="BN58" s="297">
        <f t="shared" si="29"/>
        <v>6516633.2792832013</v>
      </c>
      <c r="BO58" s="60" t="s">
        <v>101</v>
      </c>
    </row>
    <row r="59" spans="1:67">
      <c r="A59" s="60"/>
      <c r="B59" s="112" t="s">
        <v>346</v>
      </c>
      <c r="C59" s="109"/>
      <c r="D59" s="284"/>
      <c r="E59" s="367">
        <f>E58*(1-C56)</f>
        <v>299.2</v>
      </c>
      <c r="F59" s="61"/>
      <c r="G59" s="296">
        <f>$E59*(1+HLOOKUP(G$6,$G$1:$L$5,$L$3,0))*G$57*$D$57</f>
        <v>7180.7999999999993</v>
      </c>
      <c r="H59" s="296">
        <f t="shared" si="29"/>
        <v>21542.399999999998</v>
      </c>
      <c r="I59" s="296">
        <f t="shared" si="29"/>
        <v>28723.199999999997</v>
      </c>
      <c r="J59" s="296">
        <f t="shared" si="29"/>
        <v>43084.799999999996</v>
      </c>
      <c r="K59" s="296">
        <f t="shared" si="29"/>
        <v>57446.399999999994</v>
      </c>
      <c r="L59" s="296">
        <f t="shared" si="29"/>
        <v>78988.799999999988</v>
      </c>
      <c r="M59" s="296">
        <f t="shared" si="29"/>
        <v>93350.399999999994</v>
      </c>
      <c r="N59" s="296">
        <f t="shared" si="29"/>
        <v>114892.79999999999</v>
      </c>
      <c r="O59" s="296">
        <f t="shared" si="29"/>
        <v>143616</v>
      </c>
      <c r="P59" s="296">
        <f t="shared" si="29"/>
        <v>172339.19999999998</v>
      </c>
      <c r="Q59" s="296">
        <f t="shared" si="29"/>
        <v>208243.19999999998</v>
      </c>
      <c r="R59" s="296">
        <f t="shared" si="29"/>
        <v>244147.19999999998</v>
      </c>
      <c r="S59" s="296">
        <f t="shared" si="29"/>
        <v>286944.76800000004</v>
      </c>
      <c r="T59" s="296">
        <f t="shared" si="29"/>
        <v>310210.56</v>
      </c>
      <c r="U59" s="296">
        <f t="shared" si="29"/>
        <v>341231.61600000004</v>
      </c>
      <c r="V59" s="296">
        <f t="shared" si="29"/>
        <v>364497.40800000005</v>
      </c>
      <c r="W59" s="296">
        <f t="shared" si="29"/>
        <v>387763.20000000001</v>
      </c>
      <c r="X59" s="296">
        <f t="shared" si="29"/>
        <v>418784.25600000005</v>
      </c>
      <c r="Y59" s="296">
        <f t="shared" si="29"/>
        <v>449805.31200000003</v>
      </c>
      <c r="Z59" s="296">
        <f t="shared" si="29"/>
        <v>480826.36800000002</v>
      </c>
      <c r="AA59" s="296">
        <f t="shared" si="29"/>
        <v>511847.42400000006</v>
      </c>
      <c r="AB59" s="296">
        <f t="shared" si="29"/>
        <v>542868.47999999998</v>
      </c>
      <c r="AC59" s="296">
        <f t="shared" si="29"/>
        <v>581644.80000000005</v>
      </c>
      <c r="AD59" s="296">
        <f t="shared" si="29"/>
        <v>620421.12</v>
      </c>
      <c r="AE59" s="296">
        <f t="shared" si="29"/>
        <v>711933.23520000011</v>
      </c>
      <c r="AF59" s="296">
        <f t="shared" si="29"/>
        <v>762187.34591999999</v>
      </c>
      <c r="AG59" s="296">
        <f t="shared" si="29"/>
        <v>804065.77152000018</v>
      </c>
      <c r="AH59" s="296">
        <f t="shared" si="29"/>
        <v>862695.56736000022</v>
      </c>
      <c r="AI59" s="296">
        <f t="shared" si="29"/>
        <v>912949.67807999998</v>
      </c>
      <c r="AJ59" s="296">
        <f t="shared" si="29"/>
        <v>971579.47392000025</v>
      </c>
      <c r="AK59" s="296">
        <f t="shared" si="29"/>
        <v>1030209.2697600002</v>
      </c>
      <c r="AL59" s="296">
        <f t="shared" si="29"/>
        <v>1088839.0656000001</v>
      </c>
      <c r="AM59" s="296">
        <f t="shared" si="29"/>
        <v>1155844.5465600002</v>
      </c>
      <c r="AN59" s="296">
        <f t="shared" si="29"/>
        <v>1222850.02752</v>
      </c>
      <c r="AO59" s="296">
        <f t="shared" si="29"/>
        <v>1289855.5084800003</v>
      </c>
      <c r="AP59" s="296">
        <f t="shared" si="29"/>
        <v>1365236.6745600002</v>
      </c>
      <c r="AQ59" s="296">
        <f t="shared" si="29"/>
        <v>1564913.0078208002</v>
      </c>
      <c r="AR59" s="296">
        <f t="shared" si="29"/>
        <v>1655370.4071168001</v>
      </c>
      <c r="AS59" s="296">
        <f t="shared" si="29"/>
        <v>1745827.8064128002</v>
      </c>
      <c r="AT59" s="296">
        <f t="shared" si="29"/>
        <v>1845330.9456384</v>
      </c>
      <c r="AU59" s="296">
        <f t="shared" si="29"/>
        <v>1953879.8247936002</v>
      </c>
      <c r="AV59" s="296">
        <f t="shared" si="29"/>
        <v>2062428.7039488</v>
      </c>
      <c r="AW59" s="296">
        <f t="shared" si="29"/>
        <v>2170977.583104</v>
      </c>
      <c r="AX59" s="296">
        <f t="shared" si="29"/>
        <v>2297617.9421184002</v>
      </c>
      <c r="AY59" s="296">
        <f t="shared" si="29"/>
        <v>2424258.3011328001</v>
      </c>
      <c r="AZ59" s="296">
        <f t="shared" si="29"/>
        <v>2550898.6601472003</v>
      </c>
      <c r="BA59" s="296">
        <f t="shared" si="29"/>
        <v>2695630.4990208</v>
      </c>
      <c r="BB59" s="296">
        <f t="shared" si="29"/>
        <v>2840362.3378944001</v>
      </c>
      <c r="BC59" s="296">
        <f t="shared" si="29"/>
        <v>3233671.1100334087</v>
      </c>
      <c r="BD59" s="296">
        <f t="shared" si="29"/>
        <v>3409520.2942648325</v>
      </c>
      <c r="BE59" s="296">
        <f t="shared" si="29"/>
        <v>3595138.8776202239</v>
      </c>
      <c r="BF59" s="296">
        <f t="shared" si="29"/>
        <v>3790526.8600995848</v>
      </c>
      <c r="BG59" s="296">
        <f t="shared" si="29"/>
        <v>3995684.2417029124</v>
      </c>
      <c r="BH59" s="296">
        <f t="shared" si="29"/>
        <v>4210611.0224302085</v>
      </c>
      <c r="BI59" s="296">
        <f t="shared" si="29"/>
        <v>4435307.2022814723</v>
      </c>
      <c r="BJ59" s="296">
        <f t="shared" si="29"/>
        <v>4669772.7812567046</v>
      </c>
      <c r="BK59" s="296">
        <f t="shared" si="29"/>
        <v>4914007.7593559045</v>
      </c>
      <c r="BL59" s="296">
        <f t="shared" si="29"/>
        <v>5177781.5357030407</v>
      </c>
      <c r="BM59" s="296">
        <f t="shared" si="29"/>
        <v>5451324.7111741444</v>
      </c>
      <c r="BN59" s="297">
        <f t="shared" si="29"/>
        <v>5734637.2857692167</v>
      </c>
      <c r="BO59" s="60" t="s">
        <v>101</v>
      </c>
    </row>
    <row r="60" spans="1:67">
      <c r="A60" s="60"/>
      <c r="B60" s="364" t="s">
        <v>327</v>
      </c>
      <c r="C60" s="109"/>
      <c r="D60" s="284"/>
      <c r="E60" s="284"/>
      <c r="F60" s="338"/>
      <c r="G60" s="296">
        <f>G58-G59</f>
        <v>979.20000000000073</v>
      </c>
      <c r="H60" s="296">
        <f t="shared" ref="H60:BN60" si="30">H58-H59</f>
        <v>2937.6000000000022</v>
      </c>
      <c r="I60" s="296">
        <f t="shared" si="30"/>
        <v>3916.8000000000029</v>
      </c>
      <c r="J60" s="296">
        <f t="shared" si="30"/>
        <v>5875.2000000000044</v>
      </c>
      <c r="K60" s="296">
        <f t="shared" si="30"/>
        <v>7833.6000000000058</v>
      </c>
      <c r="L60" s="296">
        <f t="shared" si="30"/>
        <v>10771.200000000012</v>
      </c>
      <c r="M60" s="296">
        <f t="shared" si="30"/>
        <v>12729.600000000006</v>
      </c>
      <c r="N60" s="296">
        <f t="shared" si="30"/>
        <v>15667.200000000012</v>
      </c>
      <c r="O60" s="296">
        <f t="shared" si="30"/>
        <v>19584</v>
      </c>
      <c r="P60" s="296">
        <f t="shared" si="30"/>
        <v>23500.800000000017</v>
      </c>
      <c r="Q60" s="296">
        <f t="shared" si="30"/>
        <v>28396.800000000017</v>
      </c>
      <c r="R60" s="296">
        <f t="shared" si="30"/>
        <v>33292.800000000017</v>
      </c>
      <c r="S60" s="296">
        <f t="shared" si="30"/>
        <v>39128.831999999995</v>
      </c>
      <c r="T60" s="296">
        <f t="shared" si="30"/>
        <v>42301.440000000061</v>
      </c>
      <c r="U60" s="296">
        <f t="shared" si="30"/>
        <v>46531.584000000032</v>
      </c>
      <c r="V60" s="296">
        <f t="shared" si="30"/>
        <v>49704.191999999981</v>
      </c>
      <c r="W60" s="296">
        <f t="shared" si="30"/>
        <v>52876.800000000105</v>
      </c>
      <c r="X60" s="296">
        <f t="shared" si="30"/>
        <v>57106.944000000018</v>
      </c>
      <c r="Y60" s="296">
        <f t="shared" si="30"/>
        <v>61337.087999999989</v>
      </c>
      <c r="Z60" s="296">
        <f t="shared" si="30"/>
        <v>65567.232000000076</v>
      </c>
      <c r="AA60" s="296">
        <f t="shared" si="30"/>
        <v>69797.375999999989</v>
      </c>
      <c r="AB60" s="296">
        <f t="shared" si="30"/>
        <v>74027.520000000135</v>
      </c>
      <c r="AC60" s="296">
        <f t="shared" si="30"/>
        <v>79315.20000000007</v>
      </c>
      <c r="AD60" s="296">
        <f t="shared" si="30"/>
        <v>84602.880000000121</v>
      </c>
      <c r="AE60" s="296">
        <f t="shared" si="30"/>
        <v>97081.804799999925</v>
      </c>
      <c r="AF60" s="296">
        <f t="shared" si="30"/>
        <v>103934.63808000018</v>
      </c>
      <c r="AG60" s="296">
        <f t="shared" si="30"/>
        <v>109645.33247999987</v>
      </c>
      <c r="AH60" s="296">
        <f t="shared" si="30"/>
        <v>117640.30463999975</v>
      </c>
      <c r="AI60" s="296">
        <f t="shared" si="30"/>
        <v>124493.13792000001</v>
      </c>
      <c r="AJ60" s="296">
        <f t="shared" si="30"/>
        <v>132488.11008000001</v>
      </c>
      <c r="AK60" s="296">
        <f t="shared" si="30"/>
        <v>140483.08224000002</v>
      </c>
      <c r="AL60" s="296">
        <f t="shared" si="30"/>
        <v>148478.05440000002</v>
      </c>
      <c r="AM60" s="296">
        <f t="shared" si="30"/>
        <v>157615.1654399999</v>
      </c>
      <c r="AN60" s="296">
        <f t="shared" si="30"/>
        <v>166752.27648</v>
      </c>
      <c r="AO60" s="296">
        <f t="shared" si="30"/>
        <v>175889.38751999987</v>
      </c>
      <c r="AP60" s="296">
        <f t="shared" si="30"/>
        <v>186168.63743999996</v>
      </c>
      <c r="AQ60" s="296">
        <f t="shared" si="30"/>
        <v>213397.22833920014</v>
      </c>
      <c r="AR60" s="296">
        <f t="shared" si="30"/>
        <v>225732.3282432002</v>
      </c>
      <c r="AS60" s="296">
        <f t="shared" si="30"/>
        <v>238067.42814720003</v>
      </c>
      <c r="AT60" s="296">
        <f t="shared" si="30"/>
        <v>251636.03804160003</v>
      </c>
      <c r="AU60" s="296">
        <f t="shared" si="30"/>
        <v>266438.15792639996</v>
      </c>
      <c r="AV60" s="296">
        <f t="shared" si="30"/>
        <v>281240.27781119989</v>
      </c>
      <c r="AW60" s="296">
        <f t="shared" si="30"/>
        <v>296042.39769600006</v>
      </c>
      <c r="AX60" s="296">
        <f t="shared" si="30"/>
        <v>313311.5375616001</v>
      </c>
      <c r="AY60" s="296">
        <f t="shared" si="30"/>
        <v>330580.67742720013</v>
      </c>
      <c r="AZ60" s="296">
        <f t="shared" si="30"/>
        <v>347849.81729280017</v>
      </c>
      <c r="BA60" s="296">
        <f t="shared" si="30"/>
        <v>367585.97713920008</v>
      </c>
      <c r="BB60" s="296">
        <f t="shared" si="30"/>
        <v>387322.13698560046</v>
      </c>
      <c r="BC60" s="296">
        <f t="shared" si="30"/>
        <v>440955.15136819193</v>
      </c>
      <c r="BD60" s="296">
        <f t="shared" si="30"/>
        <v>464934.58558156807</v>
      </c>
      <c r="BE60" s="296">
        <f t="shared" si="30"/>
        <v>490246.21058457717</v>
      </c>
      <c r="BF60" s="296">
        <f t="shared" si="30"/>
        <v>516890.02637721691</v>
      </c>
      <c r="BG60" s="296">
        <f t="shared" si="30"/>
        <v>544866.03295948915</v>
      </c>
      <c r="BH60" s="296">
        <f t="shared" si="30"/>
        <v>574174.23033139296</v>
      </c>
      <c r="BI60" s="296">
        <f t="shared" si="30"/>
        <v>604814.61849292926</v>
      </c>
      <c r="BJ60" s="296">
        <f t="shared" si="30"/>
        <v>636787.19744409714</v>
      </c>
      <c r="BK60" s="296">
        <f t="shared" si="30"/>
        <v>670091.96718489751</v>
      </c>
      <c r="BL60" s="296">
        <f t="shared" si="30"/>
        <v>706061.11850496102</v>
      </c>
      <c r="BM60" s="296">
        <f t="shared" si="30"/>
        <v>743362.46061465703</v>
      </c>
      <c r="BN60" s="297">
        <f t="shared" si="30"/>
        <v>781995.99351398461</v>
      </c>
      <c r="BO60" s="60" t="s">
        <v>101</v>
      </c>
    </row>
    <row r="61" spans="1:67" s="58" customFormat="1">
      <c r="B61" s="364" t="s">
        <v>308</v>
      </c>
      <c r="C61" s="109"/>
      <c r="D61" s="284"/>
      <c r="E61" s="284"/>
      <c r="F61" s="61"/>
      <c r="G61" s="296">
        <f>G58*HLOOKUP(G$6,$G$1:$L$5,$L$5,0)</f>
        <v>0</v>
      </c>
      <c r="H61" s="296">
        <f t="shared" ref="H61:BN61" si="31">H58*HLOOKUP(H$6,$G$1:$L$5,$L$5,0)</f>
        <v>0</v>
      </c>
      <c r="I61" s="296">
        <f t="shared" si="31"/>
        <v>0</v>
      </c>
      <c r="J61" s="296">
        <f t="shared" si="31"/>
        <v>0</v>
      </c>
      <c r="K61" s="296">
        <f t="shared" si="31"/>
        <v>0</v>
      </c>
      <c r="L61" s="296">
        <f t="shared" si="31"/>
        <v>0</v>
      </c>
      <c r="M61" s="296">
        <f t="shared" si="31"/>
        <v>0</v>
      </c>
      <c r="N61" s="296">
        <f t="shared" si="31"/>
        <v>0</v>
      </c>
      <c r="O61" s="296">
        <f t="shared" si="31"/>
        <v>0</v>
      </c>
      <c r="P61" s="296">
        <f t="shared" si="31"/>
        <v>0</v>
      </c>
      <c r="Q61" s="296">
        <f t="shared" si="31"/>
        <v>0</v>
      </c>
      <c r="R61" s="296">
        <f t="shared" si="31"/>
        <v>0</v>
      </c>
      <c r="S61" s="296">
        <f t="shared" si="31"/>
        <v>0</v>
      </c>
      <c r="T61" s="296">
        <f t="shared" si="31"/>
        <v>0</v>
      </c>
      <c r="U61" s="296">
        <f t="shared" si="31"/>
        <v>0</v>
      </c>
      <c r="V61" s="296">
        <f t="shared" si="31"/>
        <v>0</v>
      </c>
      <c r="W61" s="296">
        <f t="shared" si="31"/>
        <v>0</v>
      </c>
      <c r="X61" s="296">
        <f t="shared" si="31"/>
        <v>0</v>
      </c>
      <c r="Y61" s="296">
        <f t="shared" si="31"/>
        <v>0</v>
      </c>
      <c r="Z61" s="296">
        <f t="shared" si="31"/>
        <v>0</v>
      </c>
      <c r="AA61" s="296">
        <f t="shared" si="31"/>
        <v>0</v>
      </c>
      <c r="AB61" s="296">
        <f t="shared" si="31"/>
        <v>0</v>
      </c>
      <c r="AC61" s="296">
        <f t="shared" si="31"/>
        <v>0</v>
      </c>
      <c r="AD61" s="296">
        <f t="shared" si="31"/>
        <v>0</v>
      </c>
      <c r="AE61" s="296">
        <f t="shared" si="31"/>
        <v>0</v>
      </c>
      <c r="AF61" s="296">
        <f t="shared" si="31"/>
        <v>0</v>
      </c>
      <c r="AG61" s="296">
        <f t="shared" si="31"/>
        <v>0</v>
      </c>
      <c r="AH61" s="296">
        <f t="shared" si="31"/>
        <v>0</v>
      </c>
      <c r="AI61" s="296">
        <f t="shared" si="31"/>
        <v>0</v>
      </c>
      <c r="AJ61" s="296">
        <f t="shared" si="31"/>
        <v>0</v>
      </c>
      <c r="AK61" s="296">
        <f t="shared" si="31"/>
        <v>0</v>
      </c>
      <c r="AL61" s="296">
        <f t="shared" si="31"/>
        <v>0</v>
      </c>
      <c r="AM61" s="296">
        <f t="shared" si="31"/>
        <v>0</v>
      </c>
      <c r="AN61" s="296">
        <f t="shared" si="31"/>
        <v>0</v>
      </c>
      <c r="AO61" s="296">
        <f t="shared" si="31"/>
        <v>0</v>
      </c>
      <c r="AP61" s="296">
        <f t="shared" si="31"/>
        <v>0</v>
      </c>
      <c r="AQ61" s="296">
        <f t="shared" si="31"/>
        <v>0</v>
      </c>
      <c r="AR61" s="296">
        <f t="shared" si="31"/>
        <v>0</v>
      </c>
      <c r="AS61" s="296">
        <f t="shared" si="31"/>
        <v>0</v>
      </c>
      <c r="AT61" s="296">
        <f t="shared" si="31"/>
        <v>0</v>
      </c>
      <c r="AU61" s="296">
        <f t="shared" si="31"/>
        <v>0</v>
      </c>
      <c r="AV61" s="296">
        <f t="shared" si="31"/>
        <v>0</v>
      </c>
      <c r="AW61" s="296">
        <f t="shared" si="31"/>
        <v>0</v>
      </c>
      <c r="AX61" s="296">
        <f t="shared" si="31"/>
        <v>0</v>
      </c>
      <c r="AY61" s="296">
        <f t="shared" si="31"/>
        <v>0</v>
      </c>
      <c r="AZ61" s="296">
        <f t="shared" si="31"/>
        <v>0</v>
      </c>
      <c r="BA61" s="296">
        <f t="shared" si="31"/>
        <v>0</v>
      </c>
      <c r="BB61" s="296">
        <f t="shared" si="31"/>
        <v>0</v>
      </c>
      <c r="BC61" s="296">
        <f t="shared" si="31"/>
        <v>0</v>
      </c>
      <c r="BD61" s="296">
        <f t="shared" si="31"/>
        <v>0</v>
      </c>
      <c r="BE61" s="296">
        <f t="shared" si="31"/>
        <v>0</v>
      </c>
      <c r="BF61" s="296">
        <f t="shared" si="31"/>
        <v>0</v>
      </c>
      <c r="BG61" s="296">
        <f t="shared" si="31"/>
        <v>0</v>
      </c>
      <c r="BH61" s="296">
        <f t="shared" si="31"/>
        <v>0</v>
      </c>
      <c r="BI61" s="296">
        <f t="shared" si="31"/>
        <v>0</v>
      </c>
      <c r="BJ61" s="296">
        <f t="shared" si="31"/>
        <v>0</v>
      </c>
      <c r="BK61" s="296">
        <f t="shared" si="31"/>
        <v>0</v>
      </c>
      <c r="BL61" s="296">
        <f t="shared" si="31"/>
        <v>0</v>
      </c>
      <c r="BM61" s="296">
        <f t="shared" si="31"/>
        <v>0</v>
      </c>
      <c r="BN61" s="297">
        <f t="shared" si="31"/>
        <v>0</v>
      </c>
      <c r="BO61" s="60" t="s">
        <v>101</v>
      </c>
    </row>
    <row r="62" spans="1:67">
      <c r="A62" s="58"/>
      <c r="B62" s="285"/>
      <c r="C62" s="108"/>
      <c r="D62" s="392"/>
      <c r="E62" s="361"/>
      <c r="F62" s="44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7"/>
      <c r="BO62" s="60" t="s">
        <v>101</v>
      </c>
    </row>
    <row r="63" spans="1:67" s="58" customFormat="1">
      <c r="A63" s="60">
        <v>6</v>
      </c>
      <c r="B63" s="114" t="s">
        <v>330</v>
      </c>
      <c r="C63" s="109">
        <v>0.12</v>
      </c>
      <c r="D63" s="108">
        <f>Revenue_B2C!D63</f>
        <v>0.04</v>
      </c>
      <c r="E63" s="284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283"/>
      <c r="BO63" s="60" t="s">
        <v>101</v>
      </c>
    </row>
    <row r="64" spans="1:67" s="58" customFormat="1">
      <c r="A64" s="56"/>
      <c r="B64" s="112" t="s">
        <v>322</v>
      </c>
      <c r="C64" s="44" t="s">
        <v>336</v>
      </c>
      <c r="D64" s="375">
        <v>5</v>
      </c>
      <c r="E64" s="361"/>
      <c r="F64" s="44"/>
      <c r="G64" s="296">
        <f t="shared" ref="G64:BN64" si="32">ROUND(G$25*$D63,0)</f>
        <v>1</v>
      </c>
      <c r="H64" s="296">
        <f t="shared" si="32"/>
        <v>1</v>
      </c>
      <c r="I64" s="296">
        <f t="shared" si="32"/>
        <v>2</v>
      </c>
      <c r="J64" s="296">
        <f t="shared" si="32"/>
        <v>3</v>
      </c>
      <c r="K64" s="296">
        <f t="shared" si="32"/>
        <v>4</v>
      </c>
      <c r="L64" s="296">
        <f t="shared" si="32"/>
        <v>5</v>
      </c>
      <c r="M64" s="296">
        <f t="shared" si="32"/>
        <v>7</v>
      </c>
      <c r="N64" s="296">
        <f t="shared" si="32"/>
        <v>8</v>
      </c>
      <c r="O64" s="296">
        <f t="shared" si="32"/>
        <v>10</v>
      </c>
      <c r="P64" s="296">
        <f t="shared" si="32"/>
        <v>12</v>
      </c>
      <c r="Q64" s="296">
        <f t="shared" si="32"/>
        <v>15</v>
      </c>
      <c r="R64" s="296">
        <f t="shared" si="32"/>
        <v>17</v>
      </c>
      <c r="S64" s="296">
        <f t="shared" si="32"/>
        <v>19</v>
      </c>
      <c r="T64" s="296">
        <f t="shared" si="32"/>
        <v>20</v>
      </c>
      <c r="U64" s="296">
        <f t="shared" si="32"/>
        <v>22</v>
      </c>
      <c r="V64" s="296">
        <f t="shared" si="32"/>
        <v>23</v>
      </c>
      <c r="W64" s="296">
        <f t="shared" si="32"/>
        <v>25</v>
      </c>
      <c r="X64" s="296">
        <f t="shared" si="32"/>
        <v>27</v>
      </c>
      <c r="Y64" s="296">
        <f t="shared" si="32"/>
        <v>29</v>
      </c>
      <c r="Z64" s="296">
        <f t="shared" si="32"/>
        <v>31</v>
      </c>
      <c r="AA64" s="296">
        <f t="shared" si="32"/>
        <v>33</v>
      </c>
      <c r="AB64" s="296">
        <f t="shared" si="32"/>
        <v>35</v>
      </c>
      <c r="AC64" s="296">
        <f t="shared" si="32"/>
        <v>38</v>
      </c>
      <c r="AD64" s="296">
        <f t="shared" si="32"/>
        <v>40</v>
      </c>
      <c r="AE64" s="296">
        <f t="shared" si="32"/>
        <v>43</v>
      </c>
      <c r="AF64" s="296">
        <f t="shared" si="32"/>
        <v>45</v>
      </c>
      <c r="AG64" s="296">
        <f t="shared" si="32"/>
        <v>48</v>
      </c>
      <c r="AH64" s="296">
        <f t="shared" si="32"/>
        <v>51</v>
      </c>
      <c r="AI64" s="296">
        <f t="shared" si="32"/>
        <v>54</v>
      </c>
      <c r="AJ64" s="296">
        <f t="shared" si="32"/>
        <v>58</v>
      </c>
      <c r="AK64" s="296">
        <f t="shared" si="32"/>
        <v>61</v>
      </c>
      <c r="AL64" s="296">
        <f t="shared" si="32"/>
        <v>65</v>
      </c>
      <c r="AM64" s="296">
        <f t="shared" si="32"/>
        <v>69</v>
      </c>
      <c r="AN64" s="296">
        <f t="shared" si="32"/>
        <v>73</v>
      </c>
      <c r="AO64" s="296">
        <f t="shared" si="32"/>
        <v>77</v>
      </c>
      <c r="AP64" s="296">
        <f t="shared" si="32"/>
        <v>82</v>
      </c>
      <c r="AQ64" s="296">
        <f t="shared" si="32"/>
        <v>86</v>
      </c>
      <c r="AR64" s="296">
        <f t="shared" si="32"/>
        <v>91</v>
      </c>
      <c r="AS64" s="296">
        <f t="shared" si="32"/>
        <v>97</v>
      </c>
      <c r="AT64" s="296">
        <f t="shared" si="32"/>
        <v>102</v>
      </c>
      <c r="AU64" s="296">
        <f t="shared" si="32"/>
        <v>108</v>
      </c>
      <c r="AV64" s="296">
        <f t="shared" si="32"/>
        <v>114</v>
      </c>
      <c r="AW64" s="296">
        <f t="shared" si="32"/>
        <v>120</v>
      </c>
      <c r="AX64" s="296">
        <f t="shared" si="32"/>
        <v>127</v>
      </c>
      <c r="AY64" s="296">
        <f t="shared" si="32"/>
        <v>134</v>
      </c>
      <c r="AZ64" s="296">
        <f t="shared" si="32"/>
        <v>141</v>
      </c>
      <c r="BA64" s="296">
        <f t="shared" si="32"/>
        <v>149</v>
      </c>
      <c r="BB64" s="296">
        <f t="shared" si="32"/>
        <v>157</v>
      </c>
      <c r="BC64" s="296">
        <f t="shared" si="32"/>
        <v>166</v>
      </c>
      <c r="BD64" s="296">
        <f t="shared" si="32"/>
        <v>175</v>
      </c>
      <c r="BE64" s="296">
        <f t="shared" si="32"/>
        <v>184</v>
      </c>
      <c r="BF64" s="296">
        <f t="shared" si="32"/>
        <v>194</v>
      </c>
      <c r="BG64" s="296">
        <f t="shared" si="32"/>
        <v>204</v>
      </c>
      <c r="BH64" s="296">
        <f t="shared" si="32"/>
        <v>215</v>
      </c>
      <c r="BI64" s="296">
        <f t="shared" si="32"/>
        <v>227</v>
      </c>
      <c r="BJ64" s="296">
        <f t="shared" si="32"/>
        <v>239</v>
      </c>
      <c r="BK64" s="296">
        <f t="shared" si="32"/>
        <v>252</v>
      </c>
      <c r="BL64" s="296">
        <f t="shared" si="32"/>
        <v>265</v>
      </c>
      <c r="BM64" s="296">
        <f t="shared" si="32"/>
        <v>279</v>
      </c>
      <c r="BN64" s="297">
        <f t="shared" si="32"/>
        <v>293</v>
      </c>
      <c r="BO64" s="60" t="s">
        <v>101</v>
      </c>
    </row>
    <row r="65" spans="1:67">
      <c r="A65" s="60"/>
      <c r="B65" s="112" t="s">
        <v>323</v>
      </c>
      <c r="C65" s="109"/>
      <c r="D65" s="284"/>
      <c r="E65" s="367">
        <v>1210</v>
      </c>
      <c r="F65" s="61"/>
      <c r="G65" s="296">
        <f>$E65*(1+HLOOKUP(G$6,$G$1:$L$5,$L$3,0))*G$64*$D$64</f>
        <v>6050</v>
      </c>
      <c r="H65" s="296">
        <f t="shared" ref="H65:BN66" si="33">$E65*(1+HLOOKUP(H$6,$G$1:$L$5,$L$3,0))*H$64*$D$64</f>
        <v>6050</v>
      </c>
      <c r="I65" s="296">
        <f t="shared" si="33"/>
        <v>12100</v>
      </c>
      <c r="J65" s="296">
        <f t="shared" si="33"/>
        <v>18150</v>
      </c>
      <c r="K65" s="296">
        <f t="shared" si="33"/>
        <v>24200</v>
      </c>
      <c r="L65" s="296">
        <f t="shared" si="33"/>
        <v>30250</v>
      </c>
      <c r="M65" s="296">
        <f t="shared" si="33"/>
        <v>42350</v>
      </c>
      <c r="N65" s="296">
        <f t="shared" si="33"/>
        <v>48400</v>
      </c>
      <c r="O65" s="296">
        <f t="shared" si="33"/>
        <v>60500</v>
      </c>
      <c r="P65" s="296">
        <f t="shared" si="33"/>
        <v>72600</v>
      </c>
      <c r="Q65" s="296">
        <f t="shared" si="33"/>
        <v>90750</v>
      </c>
      <c r="R65" s="296">
        <f t="shared" si="33"/>
        <v>102850</v>
      </c>
      <c r="S65" s="296">
        <f t="shared" si="33"/>
        <v>124146.00000000003</v>
      </c>
      <c r="T65" s="296">
        <f t="shared" si="33"/>
        <v>130680.00000000001</v>
      </c>
      <c r="U65" s="296">
        <f t="shared" si="33"/>
        <v>143748.00000000003</v>
      </c>
      <c r="V65" s="296">
        <f t="shared" si="33"/>
        <v>150282.00000000003</v>
      </c>
      <c r="W65" s="296">
        <f t="shared" si="33"/>
        <v>163350.00000000003</v>
      </c>
      <c r="X65" s="296">
        <f t="shared" si="33"/>
        <v>176418.00000000003</v>
      </c>
      <c r="Y65" s="296">
        <f t="shared" si="33"/>
        <v>189486.00000000003</v>
      </c>
      <c r="Z65" s="296">
        <f t="shared" si="33"/>
        <v>202554</v>
      </c>
      <c r="AA65" s="296">
        <f t="shared" si="33"/>
        <v>215622.00000000006</v>
      </c>
      <c r="AB65" s="296">
        <f t="shared" si="33"/>
        <v>228690.00000000003</v>
      </c>
      <c r="AC65" s="296">
        <f t="shared" si="33"/>
        <v>248292.00000000006</v>
      </c>
      <c r="AD65" s="296">
        <f t="shared" si="33"/>
        <v>261360.00000000003</v>
      </c>
      <c r="AE65" s="296">
        <f t="shared" si="33"/>
        <v>303438.96000000002</v>
      </c>
      <c r="AF65" s="296">
        <f t="shared" si="33"/>
        <v>317552.40000000002</v>
      </c>
      <c r="AG65" s="296">
        <f t="shared" si="33"/>
        <v>338722.56</v>
      </c>
      <c r="AH65" s="296">
        <f t="shared" si="33"/>
        <v>359892.72000000003</v>
      </c>
      <c r="AI65" s="296">
        <f t="shared" si="33"/>
        <v>381062.88</v>
      </c>
      <c r="AJ65" s="296">
        <f t="shared" si="33"/>
        <v>409289.76</v>
      </c>
      <c r="AK65" s="296">
        <f t="shared" si="33"/>
        <v>430459.92</v>
      </c>
      <c r="AL65" s="296">
        <f t="shared" si="33"/>
        <v>458686.8</v>
      </c>
      <c r="AM65" s="296">
        <f t="shared" si="33"/>
        <v>486913.68000000005</v>
      </c>
      <c r="AN65" s="296">
        <f t="shared" si="33"/>
        <v>515140.56000000006</v>
      </c>
      <c r="AO65" s="296">
        <f t="shared" si="33"/>
        <v>543367.43999999994</v>
      </c>
      <c r="AP65" s="296">
        <f t="shared" si="33"/>
        <v>578651.04</v>
      </c>
      <c r="AQ65" s="296">
        <f t="shared" si="33"/>
        <v>655428.15360000008</v>
      </c>
      <c r="AR65" s="296">
        <f t="shared" si="33"/>
        <v>693534.44160000014</v>
      </c>
      <c r="AS65" s="296">
        <f t="shared" si="33"/>
        <v>739261.98720000009</v>
      </c>
      <c r="AT65" s="296">
        <f t="shared" si="33"/>
        <v>777368.27520000003</v>
      </c>
      <c r="AU65" s="296">
        <f t="shared" si="33"/>
        <v>823095.8208000001</v>
      </c>
      <c r="AV65" s="296">
        <f t="shared" si="33"/>
        <v>868823.36640000006</v>
      </c>
      <c r="AW65" s="296">
        <f t="shared" si="33"/>
        <v>914550.91200000013</v>
      </c>
      <c r="AX65" s="296">
        <f t="shared" si="33"/>
        <v>967899.71520000021</v>
      </c>
      <c r="AY65" s="296">
        <f t="shared" si="33"/>
        <v>1021248.5184000002</v>
      </c>
      <c r="AZ65" s="296">
        <f t="shared" si="33"/>
        <v>1074597.3216000001</v>
      </c>
      <c r="BA65" s="296">
        <f t="shared" si="33"/>
        <v>1135567.3824000002</v>
      </c>
      <c r="BB65" s="296">
        <f t="shared" si="33"/>
        <v>1196537.4432000003</v>
      </c>
      <c r="BC65" s="296">
        <f t="shared" si="33"/>
        <v>1366339.0625280002</v>
      </c>
      <c r="BD65" s="296">
        <f t="shared" si="33"/>
        <v>1440417.6864000002</v>
      </c>
      <c r="BE65" s="296">
        <f t="shared" si="33"/>
        <v>1514496.3102720003</v>
      </c>
      <c r="BF65" s="296">
        <f t="shared" si="33"/>
        <v>1596805.8923520003</v>
      </c>
      <c r="BG65" s="296">
        <f t="shared" si="33"/>
        <v>1679115.4744320004</v>
      </c>
      <c r="BH65" s="296">
        <f t="shared" si="33"/>
        <v>1769656.0147200003</v>
      </c>
      <c r="BI65" s="296">
        <f t="shared" si="33"/>
        <v>1868427.5132160005</v>
      </c>
      <c r="BJ65" s="296">
        <f t="shared" si="33"/>
        <v>1967199.0117120002</v>
      </c>
      <c r="BK65" s="296">
        <f t="shared" si="33"/>
        <v>2074201.4684160005</v>
      </c>
      <c r="BL65" s="296">
        <f t="shared" si="33"/>
        <v>2181203.9251200007</v>
      </c>
      <c r="BM65" s="296">
        <f t="shared" si="33"/>
        <v>2296437.3400320006</v>
      </c>
      <c r="BN65" s="297">
        <f t="shared" si="33"/>
        <v>2411670.7549440004</v>
      </c>
      <c r="BO65" s="60" t="s">
        <v>101</v>
      </c>
    </row>
    <row r="66" spans="1:67">
      <c r="A66" s="60"/>
      <c r="B66" s="112" t="s">
        <v>346</v>
      </c>
      <c r="C66" s="109"/>
      <c r="D66" s="284"/>
      <c r="E66" s="367">
        <f>E65*(1-C63)</f>
        <v>1064.8</v>
      </c>
      <c r="F66" s="61"/>
      <c r="G66" s="296">
        <f>$E66*(1+HLOOKUP(G$6,$G$1:$L$5,$L$3,0))*G$64*$D$64</f>
        <v>5324</v>
      </c>
      <c r="H66" s="296">
        <f t="shared" si="33"/>
        <v>5324</v>
      </c>
      <c r="I66" s="296">
        <f t="shared" si="33"/>
        <v>10648</v>
      </c>
      <c r="J66" s="296">
        <f t="shared" si="33"/>
        <v>15971.999999999998</v>
      </c>
      <c r="K66" s="296">
        <f t="shared" si="33"/>
        <v>21296</v>
      </c>
      <c r="L66" s="296">
        <f t="shared" si="33"/>
        <v>26620</v>
      </c>
      <c r="M66" s="296">
        <f t="shared" si="33"/>
        <v>37268</v>
      </c>
      <c r="N66" s="296">
        <f t="shared" si="33"/>
        <v>42592</v>
      </c>
      <c r="O66" s="296">
        <f t="shared" si="33"/>
        <v>53240</v>
      </c>
      <c r="P66" s="296">
        <f t="shared" si="33"/>
        <v>63887.999999999993</v>
      </c>
      <c r="Q66" s="296">
        <f t="shared" si="33"/>
        <v>79860</v>
      </c>
      <c r="R66" s="296">
        <f t="shared" si="33"/>
        <v>90508</v>
      </c>
      <c r="S66" s="296">
        <f t="shared" si="33"/>
        <v>109248.48</v>
      </c>
      <c r="T66" s="296">
        <f t="shared" si="33"/>
        <v>114998.39999999999</v>
      </c>
      <c r="U66" s="296">
        <f t="shared" si="33"/>
        <v>126498.23999999999</v>
      </c>
      <c r="V66" s="296">
        <f t="shared" si="33"/>
        <v>132248.15999999997</v>
      </c>
      <c r="W66" s="296">
        <f t="shared" si="33"/>
        <v>143748</v>
      </c>
      <c r="X66" s="296">
        <f t="shared" si="33"/>
        <v>155247.84</v>
      </c>
      <c r="Y66" s="296">
        <f t="shared" si="33"/>
        <v>166747.68</v>
      </c>
      <c r="Z66" s="296">
        <f t="shared" si="33"/>
        <v>178247.52000000002</v>
      </c>
      <c r="AA66" s="296">
        <f t="shared" si="33"/>
        <v>189747.36</v>
      </c>
      <c r="AB66" s="296">
        <f t="shared" si="33"/>
        <v>201247.19999999998</v>
      </c>
      <c r="AC66" s="296">
        <f t="shared" si="33"/>
        <v>218496.96</v>
      </c>
      <c r="AD66" s="296">
        <f t="shared" si="33"/>
        <v>229996.79999999999</v>
      </c>
      <c r="AE66" s="296">
        <f t="shared" si="33"/>
        <v>267026.28480000002</v>
      </c>
      <c r="AF66" s="296">
        <f t="shared" si="33"/>
        <v>279446.11199999996</v>
      </c>
      <c r="AG66" s="296">
        <f t="shared" si="33"/>
        <v>298075.85279999999</v>
      </c>
      <c r="AH66" s="296">
        <f t="shared" si="33"/>
        <v>316705.59360000002</v>
      </c>
      <c r="AI66" s="296">
        <f t="shared" si="33"/>
        <v>335335.33439999999</v>
      </c>
      <c r="AJ66" s="296">
        <f t="shared" si="33"/>
        <v>360174.98879999999</v>
      </c>
      <c r="AK66" s="296">
        <f t="shared" si="33"/>
        <v>378804.72959999996</v>
      </c>
      <c r="AL66" s="296">
        <f t="shared" si="33"/>
        <v>403644.38399999996</v>
      </c>
      <c r="AM66" s="296">
        <f t="shared" si="33"/>
        <v>428484.03839999996</v>
      </c>
      <c r="AN66" s="296">
        <f t="shared" si="33"/>
        <v>453323.69279999996</v>
      </c>
      <c r="AO66" s="296">
        <f t="shared" si="33"/>
        <v>478163.34719999996</v>
      </c>
      <c r="AP66" s="296">
        <f t="shared" si="33"/>
        <v>509212.91519999999</v>
      </c>
      <c r="AQ66" s="296">
        <f t="shared" si="33"/>
        <v>576776.77516800002</v>
      </c>
      <c r="AR66" s="296">
        <f t="shared" si="33"/>
        <v>610310.30860800005</v>
      </c>
      <c r="AS66" s="296">
        <f t="shared" si="33"/>
        <v>650550.54873600008</v>
      </c>
      <c r="AT66" s="296">
        <f t="shared" si="33"/>
        <v>684084.08217600011</v>
      </c>
      <c r="AU66" s="296">
        <f t="shared" si="33"/>
        <v>724324.32230400015</v>
      </c>
      <c r="AV66" s="296">
        <f t="shared" si="33"/>
        <v>764564.56243200006</v>
      </c>
      <c r="AW66" s="296">
        <f t="shared" si="33"/>
        <v>804804.8025600001</v>
      </c>
      <c r="AX66" s="296">
        <f t="shared" si="33"/>
        <v>851751.74937600014</v>
      </c>
      <c r="AY66" s="296">
        <f t="shared" si="33"/>
        <v>898698.69619200006</v>
      </c>
      <c r="AZ66" s="296">
        <f t="shared" si="33"/>
        <v>945645.64300799998</v>
      </c>
      <c r="BA66" s="296">
        <f t="shared" si="33"/>
        <v>999299.29651200003</v>
      </c>
      <c r="BB66" s="296">
        <f t="shared" si="33"/>
        <v>1052952.9500160001</v>
      </c>
      <c r="BC66" s="296">
        <f t="shared" si="33"/>
        <v>1202378.3750246402</v>
      </c>
      <c r="BD66" s="296">
        <f t="shared" si="33"/>
        <v>1267567.5640320003</v>
      </c>
      <c r="BE66" s="296">
        <f t="shared" si="33"/>
        <v>1332756.7530393603</v>
      </c>
      <c r="BF66" s="296">
        <f t="shared" si="33"/>
        <v>1405189.1852697602</v>
      </c>
      <c r="BG66" s="296">
        <f t="shared" si="33"/>
        <v>1477621.6175001604</v>
      </c>
      <c r="BH66" s="296">
        <f t="shared" si="33"/>
        <v>1557297.2929536004</v>
      </c>
      <c r="BI66" s="296">
        <f t="shared" si="33"/>
        <v>1644216.2116300804</v>
      </c>
      <c r="BJ66" s="296">
        <f t="shared" si="33"/>
        <v>1731135.1303065603</v>
      </c>
      <c r="BK66" s="296">
        <f t="shared" si="33"/>
        <v>1825297.2922060804</v>
      </c>
      <c r="BL66" s="296">
        <f t="shared" si="33"/>
        <v>1919459.4541056002</v>
      </c>
      <c r="BM66" s="296">
        <f t="shared" si="33"/>
        <v>2020864.8592281602</v>
      </c>
      <c r="BN66" s="297">
        <f t="shared" si="33"/>
        <v>2122270.2643507202</v>
      </c>
      <c r="BO66" s="60" t="s">
        <v>101</v>
      </c>
    </row>
    <row r="67" spans="1:67">
      <c r="A67" s="60"/>
      <c r="B67" s="364" t="s">
        <v>327</v>
      </c>
      <c r="C67" s="109"/>
      <c r="D67" s="284"/>
      <c r="E67" s="284"/>
      <c r="F67" s="338"/>
      <c r="G67" s="296">
        <f>G65-G66</f>
        <v>726</v>
      </c>
      <c r="H67" s="296">
        <f t="shared" ref="H67:BN67" si="34">H65-H66</f>
        <v>726</v>
      </c>
      <c r="I67" s="296">
        <f t="shared" si="34"/>
        <v>1452</v>
      </c>
      <c r="J67" s="296">
        <f t="shared" si="34"/>
        <v>2178.0000000000018</v>
      </c>
      <c r="K67" s="296">
        <f t="shared" si="34"/>
        <v>2904</v>
      </c>
      <c r="L67" s="296">
        <f t="shared" si="34"/>
        <v>3630</v>
      </c>
      <c r="M67" s="296">
        <f t="shared" si="34"/>
        <v>5082</v>
      </c>
      <c r="N67" s="296">
        <f t="shared" si="34"/>
        <v>5808</v>
      </c>
      <c r="O67" s="296">
        <f t="shared" si="34"/>
        <v>7260</v>
      </c>
      <c r="P67" s="296">
        <f t="shared" si="34"/>
        <v>8712.0000000000073</v>
      </c>
      <c r="Q67" s="296">
        <f t="shared" si="34"/>
        <v>10890</v>
      </c>
      <c r="R67" s="296">
        <f t="shared" si="34"/>
        <v>12342</v>
      </c>
      <c r="S67" s="296">
        <f t="shared" si="34"/>
        <v>14897.520000000033</v>
      </c>
      <c r="T67" s="296">
        <f t="shared" si="34"/>
        <v>15681.60000000002</v>
      </c>
      <c r="U67" s="296">
        <f t="shared" si="34"/>
        <v>17249.760000000038</v>
      </c>
      <c r="V67" s="296">
        <f t="shared" si="34"/>
        <v>18033.840000000055</v>
      </c>
      <c r="W67" s="296">
        <f t="shared" si="34"/>
        <v>19602.000000000029</v>
      </c>
      <c r="X67" s="296">
        <f t="shared" si="34"/>
        <v>21170.160000000033</v>
      </c>
      <c r="Y67" s="296">
        <f t="shared" si="34"/>
        <v>22738.320000000036</v>
      </c>
      <c r="Z67" s="296">
        <f t="shared" si="34"/>
        <v>24306.479999999981</v>
      </c>
      <c r="AA67" s="296">
        <f t="shared" si="34"/>
        <v>25874.640000000072</v>
      </c>
      <c r="AB67" s="296">
        <f t="shared" si="34"/>
        <v>27442.800000000047</v>
      </c>
      <c r="AC67" s="296">
        <f t="shared" si="34"/>
        <v>29795.040000000066</v>
      </c>
      <c r="AD67" s="296">
        <f t="shared" si="34"/>
        <v>31363.200000000041</v>
      </c>
      <c r="AE67" s="296">
        <f t="shared" si="34"/>
        <v>36412.675199999998</v>
      </c>
      <c r="AF67" s="296">
        <f t="shared" si="34"/>
        <v>38106.288000000059</v>
      </c>
      <c r="AG67" s="296">
        <f t="shared" si="34"/>
        <v>40646.707200000004</v>
      </c>
      <c r="AH67" s="296">
        <f t="shared" si="34"/>
        <v>43187.126400000008</v>
      </c>
      <c r="AI67" s="296">
        <f t="shared" si="34"/>
        <v>45727.545600000012</v>
      </c>
      <c r="AJ67" s="296">
        <f t="shared" si="34"/>
        <v>49114.771200000017</v>
      </c>
      <c r="AK67" s="296">
        <f t="shared" si="34"/>
        <v>51655.190400000021</v>
      </c>
      <c r="AL67" s="296">
        <f t="shared" si="34"/>
        <v>55042.416000000027</v>
      </c>
      <c r="AM67" s="296">
        <f t="shared" si="34"/>
        <v>58429.64160000009</v>
      </c>
      <c r="AN67" s="296">
        <f t="shared" si="34"/>
        <v>61816.867200000095</v>
      </c>
      <c r="AO67" s="296">
        <f t="shared" si="34"/>
        <v>65204.092799999984</v>
      </c>
      <c r="AP67" s="296">
        <f t="shared" si="34"/>
        <v>69438.124800000049</v>
      </c>
      <c r="AQ67" s="296">
        <f t="shared" si="34"/>
        <v>78651.378432000056</v>
      </c>
      <c r="AR67" s="296">
        <f t="shared" si="34"/>
        <v>83224.132992000086</v>
      </c>
      <c r="AS67" s="296">
        <f t="shared" si="34"/>
        <v>88711.438464000006</v>
      </c>
      <c r="AT67" s="296">
        <f t="shared" si="34"/>
        <v>93284.19302399992</v>
      </c>
      <c r="AU67" s="296">
        <f t="shared" si="34"/>
        <v>98771.498495999957</v>
      </c>
      <c r="AV67" s="296">
        <f t="shared" si="34"/>
        <v>104258.80396799999</v>
      </c>
      <c r="AW67" s="296">
        <f t="shared" si="34"/>
        <v>109746.10944000003</v>
      </c>
      <c r="AX67" s="296">
        <f t="shared" si="34"/>
        <v>116147.96582400007</v>
      </c>
      <c r="AY67" s="296">
        <f t="shared" si="34"/>
        <v>122549.82220800011</v>
      </c>
      <c r="AZ67" s="296">
        <f t="shared" si="34"/>
        <v>128951.67859200016</v>
      </c>
      <c r="BA67" s="296">
        <f t="shared" si="34"/>
        <v>136268.08588800021</v>
      </c>
      <c r="BB67" s="296">
        <f t="shared" si="34"/>
        <v>143584.49318400025</v>
      </c>
      <c r="BC67" s="296">
        <f t="shared" si="34"/>
        <v>163960.68750335998</v>
      </c>
      <c r="BD67" s="296">
        <f t="shared" si="34"/>
        <v>172850.12236799998</v>
      </c>
      <c r="BE67" s="296">
        <f t="shared" si="34"/>
        <v>181739.55723263999</v>
      </c>
      <c r="BF67" s="296">
        <f t="shared" si="34"/>
        <v>191616.70708224014</v>
      </c>
      <c r="BG67" s="296">
        <f t="shared" si="34"/>
        <v>201493.85693184007</v>
      </c>
      <c r="BH67" s="296">
        <f t="shared" si="34"/>
        <v>212358.72176639992</v>
      </c>
      <c r="BI67" s="296">
        <f t="shared" si="34"/>
        <v>224211.30158592016</v>
      </c>
      <c r="BJ67" s="296">
        <f t="shared" si="34"/>
        <v>236063.88140543993</v>
      </c>
      <c r="BK67" s="296">
        <f t="shared" si="34"/>
        <v>248904.17620992009</v>
      </c>
      <c r="BL67" s="296">
        <f t="shared" si="34"/>
        <v>261744.47101440048</v>
      </c>
      <c r="BM67" s="296">
        <f t="shared" si="34"/>
        <v>275572.48080384033</v>
      </c>
      <c r="BN67" s="297">
        <f t="shared" si="34"/>
        <v>289400.49059328018</v>
      </c>
      <c r="BO67" s="60" t="s">
        <v>101</v>
      </c>
    </row>
    <row r="68" spans="1:67" s="58" customFormat="1">
      <c r="B68" s="364" t="s">
        <v>308</v>
      </c>
      <c r="C68" s="109"/>
      <c r="D68" s="284"/>
      <c r="E68" s="284"/>
      <c r="F68" s="61"/>
      <c r="G68" s="296">
        <f>G65*HLOOKUP(G$6,$G$1:$L$5,$L$5,0)</f>
        <v>0</v>
      </c>
      <c r="H68" s="296">
        <f t="shared" ref="H68:BN68" si="35">H65*HLOOKUP(H$6,$G$1:$L$5,$L$5,0)</f>
        <v>0</v>
      </c>
      <c r="I68" s="296">
        <f t="shared" si="35"/>
        <v>0</v>
      </c>
      <c r="J68" s="296">
        <f t="shared" si="35"/>
        <v>0</v>
      </c>
      <c r="K68" s="296">
        <f t="shared" si="35"/>
        <v>0</v>
      </c>
      <c r="L68" s="296">
        <f t="shared" si="35"/>
        <v>0</v>
      </c>
      <c r="M68" s="296">
        <f t="shared" si="35"/>
        <v>0</v>
      </c>
      <c r="N68" s="296">
        <f t="shared" si="35"/>
        <v>0</v>
      </c>
      <c r="O68" s="296">
        <f t="shared" si="35"/>
        <v>0</v>
      </c>
      <c r="P68" s="296">
        <f t="shared" si="35"/>
        <v>0</v>
      </c>
      <c r="Q68" s="296">
        <f t="shared" si="35"/>
        <v>0</v>
      </c>
      <c r="R68" s="296">
        <f t="shared" si="35"/>
        <v>0</v>
      </c>
      <c r="S68" s="296">
        <f t="shared" si="35"/>
        <v>0</v>
      </c>
      <c r="T68" s="296">
        <f t="shared" si="35"/>
        <v>0</v>
      </c>
      <c r="U68" s="296">
        <f t="shared" si="35"/>
        <v>0</v>
      </c>
      <c r="V68" s="296">
        <f t="shared" si="35"/>
        <v>0</v>
      </c>
      <c r="W68" s="296">
        <f t="shared" si="35"/>
        <v>0</v>
      </c>
      <c r="X68" s="296">
        <f t="shared" si="35"/>
        <v>0</v>
      </c>
      <c r="Y68" s="296">
        <f t="shared" si="35"/>
        <v>0</v>
      </c>
      <c r="Z68" s="296">
        <f t="shared" si="35"/>
        <v>0</v>
      </c>
      <c r="AA68" s="296">
        <f t="shared" si="35"/>
        <v>0</v>
      </c>
      <c r="AB68" s="296">
        <f t="shared" si="35"/>
        <v>0</v>
      </c>
      <c r="AC68" s="296">
        <f t="shared" si="35"/>
        <v>0</v>
      </c>
      <c r="AD68" s="296">
        <f t="shared" si="35"/>
        <v>0</v>
      </c>
      <c r="AE68" s="296">
        <f t="shared" si="35"/>
        <v>0</v>
      </c>
      <c r="AF68" s="296">
        <f t="shared" si="35"/>
        <v>0</v>
      </c>
      <c r="AG68" s="296">
        <f t="shared" si="35"/>
        <v>0</v>
      </c>
      <c r="AH68" s="296">
        <f t="shared" si="35"/>
        <v>0</v>
      </c>
      <c r="AI68" s="296">
        <f t="shared" si="35"/>
        <v>0</v>
      </c>
      <c r="AJ68" s="296">
        <f t="shared" si="35"/>
        <v>0</v>
      </c>
      <c r="AK68" s="296">
        <f t="shared" si="35"/>
        <v>0</v>
      </c>
      <c r="AL68" s="296">
        <f t="shared" si="35"/>
        <v>0</v>
      </c>
      <c r="AM68" s="296">
        <f t="shared" si="35"/>
        <v>0</v>
      </c>
      <c r="AN68" s="296">
        <f t="shared" si="35"/>
        <v>0</v>
      </c>
      <c r="AO68" s="296">
        <f t="shared" si="35"/>
        <v>0</v>
      </c>
      <c r="AP68" s="296">
        <f t="shared" si="35"/>
        <v>0</v>
      </c>
      <c r="AQ68" s="296">
        <f t="shared" si="35"/>
        <v>0</v>
      </c>
      <c r="AR68" s="296">
        <f t="shared" si="35"/>
        <v>0</v>
      </c>
      <c r="AS68" s="296">
        <f t="shared" si="35"/>
        <v>0</v>
      </c>
      <c r="AT68" s="296">
        <f t="shared" si="35"/>
        <v>0</v>
      </c>
      <c r="AU68" s="296">
        <f t="shared" si="35"/>
        <v>0</v>
      </c>
      <c r="AV68" s="296">
        <f t="shared" si="35"/>
        <v>0</v>
      </c>
      <c r="AW68" s="296">
        <f t="shared" si="35"/>
        <v>0</v>
      </c>
      <c r="AX68" s="296">
        <f t="shared" si="35"/>
        <v>0</v>
      </c>
      <c r="AY68" s="296">
        <f t="shared" si="35"/>
        <v>0</v>
      </c>
      <c r="AZ68" s="296">
        <f t="shared" si="35"/>
        <v>0</v>
      </c>
      <c r="BA68" s="296">
        <f t="shared" si="35"/>
        <v>0</v>
      </c>
      <c r="BB68" s="296">
        <f t="shared" si="35"/>
        <v>0</v>
      </c>
      <c r="BC68" s="296">
        <f t="shared" si="35"/>
        <v>0</v>
      </c>
      <c r="BD68" s="296">
        <f t="shared" si="35"/>
        <v>0</v>
      </c>
      <c r="BE68" s="296">
        <f t="shared" si="35"/>
        <v>0</v>
      </c>
      <c r="BF68" s="296">
        <f t="shared" si="35"/>
        <v>0</v>
      </c>
      <c r="BG68" s="296">
        <f t="shared" si="35"/>
        <v>0</v>
      </c>
      <c r="BH68" s="296">
        <f t="shared" si="35"/>
        <v>0</v>
      </c>
      <c r="BI68" s="296">
        <f t="shared" si="35"/>
        <v>0</v>
      </c>
      <c r="BJ68" s="296">
        <f t="shared" si="35"/>
        <v>0</v>
      </c>
      <c r="BK68" s="296">
        <f t="shared" si="35"/>
        <v>0</v>
      </c>
      <c r="BL68" s="296">
        <f t="shared" si="35"/>
        <v>0</v>
      </c>
      <c r="BM68" s="296">
        <f t="shared" si="35"/>
        <v>0</v>
      </c>
      <c r="BN68" s="297">
        <f t="shared" si="35"/>
        <v>0</v>
      </c>
      <c r="BO68" s="60" t="s">
        <v>101</v>
      </c>
    </row>
    <row r="69" spans="1:67">
      <c r="B69" s="115"/>
      <c r="C69" s="44"/>
      <c r="D69" s="374"/>
      <c r="E69" s="361"/>
      <c r="F69" s="44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7"/>
      <c r="BO69" s="60" t="s">
        <v>101</v>
      </c>
    </row>
    <row r="70" spans="1:67" s="58" customFormat="1">
      <c r="A70" s="60">
        <v>7</v>
      </c>
      <c r="B70" s="114" t="s">
        <v>331</v>
      </c>
      <c r="C70" s="109">
        <v>0.12</v>
      </c>
      <c r="D70" s="108">
        <f>Revenue_B2C!D70</f>
        <v>0.04</v>
      </c>
      <c r="E70" s="284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283"/>
      <c r="BO70" s="60" t="s">
        <v>101</v>
      </c>
    </row>
    <row r="71" spans="1:67" s="58" customFormat="1">
      <c r="A71" s="56"/>
      <c r="B71" s="112" t="s">
        <v>322</v>
      </c>
      <c r="C71" s="44" t="s">
        <v>336</v>
      </c>
      <c r="D71" s="375">
        <v>10</v>
      </c>
      <c r="E71" s="361"/>
      <c r="F71" s="44"/>
      <c r="G71" s="296">
        <f t="shared" ref="G71:BN71" si="36">ROUND(G$25*$D70,0)</f>
        <v>1</v>
      </c>
      <c r="H71" s="296">
        <f t="shared" si="36"/>
        <v>1</v>
      </c>
      <c r="I71" s="296">
        <f t="shared" si="36"/>
        <v>2</v>
      </c>
      <c r="J71" s="296">
        <f t="shared" si="36"/>
        <v>3</v>
      </c>
      <c r="K71" s="296">
        <f t="shared" si="36"/>
        <v>4</v>
      </c>
      <c r="L71" s="296">
        <f t="shared" si="36"/>
        <v>5</v>
      </c>
      <c r="M71" s="296">
        <f t="shared" si="36"/>
        <v>7</v>
      </c>
      <c r="N71" s="296">
        <f t="shared" si="36"/>
        <v>8</v>
      </c>
      <c r="O71" s="296">
        <f t="shared" si="36"/>
        <v>10</v>
      </c>
      <c r="P71" s="296">
        <f t="shared" si="36"/>
        <v>12</v>
      </c>
      <c r="Q71" s="296">
        <f t="shared" si="36"/>
        <v>15</v>
      </c>
      <c r="R71" s="296">
        <f t="shared" si="36"/>
        <v>17</v>
      </c>
      <c r="S71" s="296">
        <f t="shared" si="36"/>
        <v>19</v>
      </c>
      <c r="T71" s="296">
        <f t="shared" si="36"/>
        <v>20</v>
      </c>
      <c r="U71" s="296">
        <f t="shared" si="36"/>
        <v>22</v>
      </c>
      <c r="V71" s="296">
        <f t="shared" si="36"/>
        <v>23</v>
      </c>
      <c r="W71" s="296">
        <f t="shared" si="36"/>
        <v>25</v>
      </c>
      <c r="X71" s="296">
        <f t="shared" si="36"/>
        <v>27</v>
      </c>
      <c r="Y71" s="296">
        <f t="shared" si="36"/>
        <v>29</v>
      </c>
      <c r="Z71" s="296">
        <f t="shared" si="36"/>
        <v>31</v>
      </c>
      <c r="AA71" s="296">
        <f t="shared" si="36"/>
        <v>33</v>
      </c>
      <c r="AB71" s="296">
        <f t="shared" si="36"/>
        <v>35</v>
      </c>
      <c r="AC71" s="296">
        <f t="shared" si="36"/>
        <v>38</v>
      </c>
      <c r="AD71" s="296">
        <f t="shared" si="36"/>
        <v>40</v>
      </c>
      <c r="AE71" s="296">
        <f t="shared" si="36"/>
        <v>43</v>
      </c>
      <c r="AF71" s="296">
        <f t="shared" si="36"/>
        <v>45</v>
      </c>
      <c r="AG71" s="296">
        <f t="shared" si="36"/>
        <v>48</v>
      </c>
      <c r="AH71" s="296">
        <f t="shared" si="36"/>
        <v>51</v>
      </c>
      <c r="AI71" s="296">
        <f t="shared" si="36"/>
        <v>54</v>
      </c>
      <c r="AJ71" s="296">
        <f t="shared" si="36"/>
        <v>58</v>
      </c>
      <c r="AK71" s="296">
        <f t="shared" si="36"/>
        <v>61</v>
      </c>
      <c r="AL71" s="296">
        <f t="shared" si="36"/>
        <v>65</v>
      </c>
      <c r="AM71" s="296">
        <f t="shared" si="36"/>
        <v>69</v>
      </c>
      <c r="AN71" s="296">
        <f t="shared" si="36"/>
        <v>73</v>
      </c>
      <c r="AO71" s="296">
        <f t="shared" si="36"/>
        <v>77</v>
      </c>
      <c r="AP71" s="296">
        <f t="shared" si="36"/>
        <v>82</v>
      </c>
      <c r="AQ71" s="296">
        <f t="shared" si="36"/>
        <v>86</v>
      </c>
      <c r="AR71" s="296">
        <f t="shared" si="36"/>
        <v>91</v>
      </c>
      <c r="AS71" s="296">
        <f t="shared" si="36"/>
        <v>97</v>
      </c>
      <c r="AT71" s="296">
        <f t="shared" si="36"/>
        <v>102</v>
      </c>
      <c r="AU71" s="296">
        <f t="shared" si="36"/>
        <v>108</v>
      </c>
      <c r="AV71" s="296">
        <f t="shared" si="36"/>
        <v>114</v>
      </c>
      <c r="AW71" s="296">
        <f t="shared" si="36"/>
        <v>120</v>
      </c>
      <c r="AX71" s="296">
        <f t="shared" si="36"/>
        <v>127</v>
      </c>
      <c r="AY71" s="296">
        <f t="shared" si="36"/>
        <v>134</v>
      </c>
      <c r="AZ71" s="296">
        <f t="shared" si="36"/>
        <v>141</v>
      </c>
      <c r="BA71" s="296">
        <f t="shared" si="36"/>
        <v>149</v>
      </c>
      <c r="BB71" s="296">
        <f t="shared" si="36"/>
        <v>157</v>
      </c>
      <c r="BC71" s="296">
        <f t="shared" si="36"/>
        <v>166</v>
      </c>
      <c r="BD71" s="296">
        <f t="shared" si="36"/>
        <v>175</v>
      </c>
      <c r="BE71" s="296">
        <f t="shared" si="36"/>
        <v>184</v>
      </c>
      <c r="BF71" s="296">
        <f t="shared" si="36"/>
        <v>194</v>
      </c>
      <c r="BG71" s="296">
        <f t="shared" si="36"/>
        <v>204</v>
      </c>
      <c r="BH71" s="296">
        <f t="shared" si="36"/>
        <v>215</v>
      </c>
      <c r="BI71" s="296">
        <f t="shared" si="36"/>
        <v>227</v>
      </c>
      <c r="BJ71" s="296">
        <f t="shared" si="36"/>
        <v>239</v>
      </c>
      <c r="BK71" s="296">
        <f t="shared" si="36"/>
        <v>252</v>
      </c>
      <c r="BL71" s="296">
        <f t="shared" si="36"/>
        <v>265</v>
      </c>
      <c r="BM71" s="296">
        <f t="shared" si="36"/>
        <v>279</v>
      </c>
      <c r="BN71" s="297">
        <f t="shared" si="36"/>
        <v>293</v>
      </c>
      <c r="BO71" s="60" t="s">
        <v>101</v>
      </c>
    </row>
    <row r="72" spans="1:67">
      <c r="A72" s="60"/>
      <c r="B72" s="112" t="s">
        <v>323</v>
      </c>
      <c r="C72" s="109"/>
      <c r="D72" s="284"/>
      <c r="E72" s="367">
        <v>3920</v>
      </c>
      <c r="F72" s="61"/>
      <c r="G72" s="296">
        <f>$E72*(1+HLOOKUP(G$6,$G$1:$L$5,$L$3,0))*G$71*$D$71</f>
        <v>39200</v>
      </c>
      <c r="H72" s="296">
        <f t="shared" ref="H72:BN73" si="37">$E72*(1+HLOOKUP(H$6,$G$1:$L$5,$L$3,0))*H$71*$D$71</f>
        <v>39200</v>
      </c>
      <c r="I72" s="296">
        <f t="shared" si="37"/>
        <v>78400</v>
      </c>
      <c r="J72" s="296">
        <f t="shared" si="37"/>
        <v>117600</v>
      </c>
      <c r="K72" s="296">
        <f t="shared" si="37"/>
        <v>156800</v>
      </c>
      <c r="L72" s="296">
        <f t="shared" si="37"/>
        <v>196000</v>
      </c>
      <c r="M72" s="296">
        <f t="shared" si="37"/>
        <v>274400</v>
      </c>
      <c r="N72" s="296">
        <f t="shared" si="37"/>
        <v>313600</v>
      </c>
      <c r="O72" s="296">
        <f t="shared" si="37"/>
        <v>392000</v>
      </c>
      <c r="P72" s="296">
        <f t="shared" si="37"/>
        <v>470400</v>
      </c>
      <c r="Q72" s="296">
        <f t="shared" si="37"/>
        <v>588000</v>
      </c>
      <c r="R72" s="296">
        <f t="shared" si="37"/>
        <v>666400</v>
      </c>
      <c r="S72" s="296">
        <f t="shared" si="37"/>
        <v>804384.00000000012</v>
      </c>
      <c r="T72" s="296">
        <f t="shared" si="37"/>
        <v>846720</v>
      </c>
      <c r="U72" s="296">
        <f t="shared" si="37"/>
        <v>931392.00000000012</v>
      </c>
      <c r="V72" s="296">
        <f t="shared" si="37"/>
        <v>973728</v>
      </c>
      <c r="W72" s="296">
        <f t="shared" si="37"/>
        <v>1058400.0000000002</v>
      </c>
      <c r="X72" s="296">
        <f t="shared" si="37"/>
        <v>1143072</v>
      </c>
      <c r="Y72" s="296">
        <f t="shared" si="37"/>
        <v>1227744</v>
      </c>
      <c r="Z72" s="296">
        <f t="shared" si="37"/>
        <v>1312416</v>
      </c>
      <c r="AA72" s="296">
        <f t="shared" si="37"/>
        <v>1397088.0000000002</v>
      </c>
      <c r="AB72" s="296">
        <f t="shared" si="37"/>
        <v>1481760</v>
      </c>
      <c r="AC72" s="296">
        <f t="shared" si="37"/>
        <v>1608768.0000000002</v>
      </c>
      <c r="AD72" s="296">
        <f t="shared" si="37"/>
        <v>1693440</v>
      </c>
      <c r="AE72" s="296">
        <f t="shared" si="37"/>
        <v>1966083.8400000003</v>
      </c>
      <c r="AF72" s="296">
        <f t="shared" si="37"/>
        <v>2057529.6</v>
      </c>
      <c r="AG72" s="296">
        <f t="shared" si="37"/>
        <v>2194698.2400000002</v>
      </c>
      <c r="AH72" s="296">
        <f t="shared" si="37"/>
        <v>2331866.8800000004</v>
      </c>
      <c r="AI72" s="296">
        <f t="shared" si="37"/>
        <v>2469035.5200000005</v>
      </c>
      <c r="AJ72" s="296">
        <f t="shared" si="37"/>
        <v>2651927.04</v>
      </c>
      <c r="AK72" s="296">
        <f t="shared" si="37"/>
        <v>2789095.68</v>
      </c>
      <c r="AL72" s="296">
        <f t="shared" si="37"/>
        <v>2971987.2</v>
      </c>
      <c r="AM72" s="296">
        <f t="shared" si="37"/>
        <v>3154878.72</v>
      </c>
      <c r="AN72" s="296">
        <f t="shared" si="37"/>
        <v>3337770.24</v>
      </c>
      <c r="AO72" s="296">
        <f t="shared" si="37"/>
        <v>3520661.7600000002</v>
      </c>
      <c r="AP72" s="296">
        <f t="shared" si="37"/>
        <v>3749276.16</v>
      </c>
      <c r="AQ72" s="296">
        <f t="shared" si="37"/>
        <v>4246741.0944000008</v>
      </c>
      <c r="AR72" s="296">
        <f t="shared" si="37"/>
        <v>4493644.6464000009</v>
      </c>
      <c r="AS72" s="296">
        <f t="shared" si="37"/>
        <v>4789928.9088000003</v>
      </c>
      <c r="AT72" s="296">
        <f t="shared" si="37"/>
        <v>5036832.4608000005</v>
      </c>
      <c r="AU72" s="296">
        <f t="shared" si="37"/>
        <v>5333116.7232000008</v>
      </c>
      <c r="AV72" s="296">
        <f t="shared" si="37"/>
        <v>5629400.9856000002</v>
      </c>
      <c r="AW72" s="296">
        <f t="shared" si="37"/>
        <v>5925685.2480000015</v>
      </c>
      <c r="AX72" s="296">
        <f t="shared" si="37"/>
        <v>6271350.2208000012</v>
      </c>
      <c r="AY72" s="296">
        <f t="shared" si="37"/>
        <v>6617015.1936000017</v>
      </c>
      <c r="AZ72" s="296">
        <f t="shared" si="37"/>
        <v>6962680.1664000005</v>
      </c>
      <c r="BA72" s="296">
        <f t="shared" si="37"/>
        <v>7357725.8496000012</v>
      </c>
      <c r="BB72" s="296">
        <f t="shared" si="37"/>
        <v>7752771.5328000011</v>
      </c>
      <c r="BC72" s="296">
        <f t="shared" si="37"/>
        <v>8852973.7605120037</v>
      </c>
      <c r="BD72" s="296">
        <f t="shared" si="37"/>
        <v>9332954.2656000033</v>
      </c>
      <c r="BE72" s="296">
        <f t="shared" si="37"/>
        <v>9812934.7706880029</v>
      </c>
      <c r="BF72" s="296">
        <f t="shared" si="37"/>
        <v>10346246.443008002</v>
      </c>
      <c r="BG72" s="296">
        <f t="shared" si="37"/>
        <v>10879558.115328003</v>
      </c>
      <c r="BH72" s="296">
        <f t="shared" si="37"/>
        <v>11466200.954880005</v>
      </c>
      <c r="BI72" s="296">
        <f t="shared" si="37"/>
        <v>12106174.961664004</v>
      </c>
      <c r="BJ72" s="296">
        <f t="shared" si="37"/>
        <v>12746148.968448004</v>
      </c>
      <c r="BK72" s="296">
        <f t="shared" si="37"/>
        <v>13439454.142464004</v>
      </c>
      <c r="BL72" s="296">
        <f t="shared" si="37"/>
        <v>14132759.316480003</v>
      </c>
      <c r="BM72" s="296">
        <f t="shared" si="37"/>
        <v>14879395.657728005</v>
      </c>
      <c r="BN72" s="297">
        <f t="shared" si="37"/>
        <v>15626031.998976005</v>
      </c>
      <c r="BO72" s="60" t="s">
        <v>101</v>
      </c>
    </row>
    <row r="73" spans="1:67">
      <c r="A73" s="60"/>
      <c r="B73" s="112" t="s">
        <v>346</v>
      </c>
      <c r="C73" s="109"/>
      <c r="D73" s="284"/>
      <c r="E73" s="367">
        <f>E72*(1-C70)</f>
        <v>3449.6</v>
      </c>
      <c r="F73" s="61"/>
      <c r="G73" s="296">
        <f>$E73*(1+HLOOKUP(G$6,$G$1:$L$5,$L$3,0))*G$71*$D$71</f>
        <v>34496</v>
      </c>
      <c r="H73" s="296">
        <f t="shared" si="37"/>
        <v>34496</v>
      </c>
      <c r="I73" s="296">
        <f t="shared" si="37"/>
        <v>68992</v>
      </c>
      <c r="J73" s="296">
        <f t="shared" si="37"/>
        <v>103488</v>
      </c>
      <c r="K73" s="296">
        <f t="shared" si="37"/>
        <v>137984</v>
      </c>
      <c r="L73" s="296">
        <f t="shared" si="37"/>
        <v>172480</v>
      </c>
      <c r="M73" s="296">
        <f t="shared" si="37"/>
        <v>241472</v>
      </c>
      <c r="N73" s="296">
        <f t="shared" si="37"/>
        <v>275968</v>
      </c>
      <c r="O73" s="296">
        <f t="shared" si="37"/>
        <v>344960</v>
      </c>
      <c r="P73" s="296">
        <f t="shared" si="37"/>
        <v>413952</v>
      </c>
      <c r="Q73" s="296">
        <f t="shared" si="37"/>
        <v>517440</v>
      </c>
      <c r="R73" s="296">
        <f t="shared" si="37"/>
        <v>586432</v>
      </c>
      <c r="S73" s="296">
        <f t="shared" si="37"/>
        <v>707857.92000000004</v>
      </c>
      <c r="T73" s="296">
        <f t="shared" si="37"/>
        <v>745113.59999999998</v>
      </c>
      <c r="U73" s="296">
        <f t="shared" si="37"/>
        <v>819624.95999999996</v>
      </c>
      <c r="V73" s="296">
        <f t="shared" si="37"/>
        <v>856880.64000000001</v>
      </c>
      <c r="W73" s="296">
        <f t="shared" si="37"/>
        <v>931392.00000000012</v>
      </c>
      <c r="X73" s="296">
        <f t="shared" si="37"/>
        <v>1005903.3600000001</v>
      </c>
      <c r="Y73" s="296">
        <f t="shared" si="37"/>
        <v>1080414.7200000002</v>
      </c>
      <c r="Z73" s="296">
        <f t="shared" si="37"/>
        <v>1154926.0800000001</v>
      </c>
      <c r="AA73" s="296">
        <f t="shared" si="37"/>
        <v>1229437.4399999999</v>
      </c>
      <c r="AB73" s="296">
        <f t="shared" si="37"/>
        <v>1303948.8</v>
      </c>
      <c r="AC73" s="296">
        <f t="shared" si="37"/>
        <v>1415715.8400000001</v>
      </c>
      <c r="AD73" s="296">
        <f t="shared" si="37"/>
        <v>1490227.2</v>
      </c>
      <c r="AE73" s="296">
        <f t="shared" si="37"/>
        <v>1730153.7792</v>
      </c>
      <c r="AF73" s="296">
        <f t="shared" si="37"/>
        <v>1810626.048</v>
      </c>
      <c r="AG73" s="296">
        <f t="shared" si="37"/>
        <v>1931334.4512</v>
      </c>
      <c r="AH73" s="296">
        <f t="shared" si="37"/>
        <v>2052042.8544000001</v>
      </c>
      <c r="AI73" s="296">
        <f t="shared" si="37"/>
        <v>2172751.2576000001</v>
      </c>
      <c r="AJ73" s="296">
        <f t="shared" si="37"/>
        <v>2333695.7952000001</v>
      </c>
      <c r="AK73" s="296">
        <f t="shared" si="37"/>
        <v>2454404.1984000001</v>
      </c>
      <c r="AL73" s="296">
        <f t="shared" si="37"/>
        <v>2615348.736</v>
      </c>
      <c r="AM73" s="296">
        <f t="shared" si="37"/>
        <v>2776293.2736</v>
      </c>
      <c r="AN73" s="296">
        <f t="shared" si="37"/>
        <v>2937237.8111999999</v>
      </c>
      <c r="AO73" s="296">
        <f t="shared" si="37"/>
        <v>3098182.3487999998</v>
      </c>
      <c r="AP73" s="296">
        <f t="shared" si="37"/>
        <v>3299363.0208000001</v>
      </c>
      <c r="AQ73" s="296">
        <f t="shared" si="37"/>
        <v>3737132.1630720007</v>
      </c>
      <c r="AR73" s="296">
        <f t="shared" si="37"/>
        <v>3954407.2888320009</v>
      </c>
      <c r="AS73" s="296">
        <f t="shared" si="37"/>
        <v>4215137.4397440003</v>
      </c>
      <c r="AT73" s="296">
        <f t="shared" si="37"/>
        <v>4432412.5655040005</v>
      </c>
      <c r="AU73" s="296">
        <f t="shared" si="37"/>
        <v>4693142.7164160004</v>
      </c>
      <c r="AV73" s="296">
        <f t="shared" si="37"/>
        <v>4953872.8673280012</v>
      </c>
      <c r="AW73" s="296">
        <f t="shared" si="37"/>
        <v>5214603.0182400011</v>
      </c>
      <c r="AX73" s="296">
        <f t="shared" si="37"/>
        <v>5518788.1943040015</v>
      </c>
      <c r="AY73" s="296">
        <f t="shared" si="37"/>
        <v>5822973.3703680011</v>
      </c>
      <c r="AZ73" s="296">
        <f t="shared" si="37"/>
        <v>6127158.5464320006</v>
      </c>
      <c r="BA73" s="296">
        <f t="shared" si="37"/>
        <v>6474798.7476480007</v>
      </c>
      <c r="BB73" s="296">
        <f t="shared" si="37"/>
        <v>6822438.9488640008</v>
      </c>
      <c r="BC73" s="296">
        <f t="shared" si="37"/>
        <v>7790616.9092505621</v>
      </c>
      <c r="BD73" s="296">
        <f t="shared" si="37"/>
        <v>8212999.7537280023</v>
      </c>
      <c r="BE73" s="296">
        <f t="shared" si="37"/>
        <v>8635382.5982054435</v>
      </c>
      <c r="BF73" s="296">
        <f t="shared" si="37"/>
        <v>9104696.8698470425</v>
      </c>
      <c r="BG73" s="296">
        <f t="shared" si="37"/>
        <v>9574011.1414886434</v>
      </c>
      <c r="BH73" s="296">
        <f t="shared" si="37"/>
        <v>10090256.840294402</v>
      </c>
      <c r="BI73" s="296">
        <f t="shared" si="37"/>
        <v>10653433.966264322</v>
      </c>
      <c r="BJ73" s="296">
        <f t="shared" si="37"/>
        <v>11216611.092234243</v>
      </c>
      <c r="BK73" s="296">
        <f t="shared" si="37"/>
        <v>11826719.645368325</v>
      </c>
      <c r="BL73" s="296">
        <f t="shared" si="37"/>
        <v>12436828.198502403</v>
      </c>
      <c r="BM73" s="296">
        <f t="shared" si="37"/>
        <v>13093868.178800644</v>
      </c>
      <c r="BN73" s="297">
        <f t="shared" si="37"/>
        <v>13750908.159098884</v>
      </c>
      <c r="BO73" s="60" t="s">
        <v>101</v>
      </c>
    </row>
    <row r="74" spans="1:67">
      <c r="A74" s="60"/>
      <c r="B74" s="364" t="s">
        <v>327</v>
      </c>
      <c r="C74" s="109"/>
      <c r="D74" s="284"/>
      <c r="E74" s="284"/>
      <c r="F74" s="338"/>
      <c r="G74" s="296">
        <f>G72-G73</f>
        <v>4704</v>
      </c>
      <c r="H74" s="296">
        <f t="shared" ref="H74:BN74" si="38">H72-H73</f>
        <v>4704</v>
      </c>
      <c r="I74" s="296">
        <f t="shared" si="38"/>
        <v>9408</v>
      </c>
      <c r="J74" s="296">
        <f t="shared" si="38"/>
        <v>14112</v>
      </c>
      <c r="K74" s="296">
        <f t="shared" si="38"/>
        <v>18816</v>
      </c>
      <c r="L74" s="296">
        <f t="shared" si="38"/>
        <v>23520</v>
      </c>
      <c r="M74" s="296">
        <f t="shared" si="38"/>
        <v>32928</v>
      </c>
      <c r="N74" s="296">
        <f t="shared" si="38"/>
        <v>37632</v>
      </c>
      <c r="O74" s="296">
        <f t="shared" si="38"/>
        <v>47040</v>
      </c>
      <c r="P74" s="296">
        <f t="shared" si="38"/>
        <v>56448</v>
      </c>
      <c r="Q74" s="296">
        <f t="shared" si="38"/>
        <v>70560</v>
      </c>
      <c r="R74" s="296">
        <f t="shared" si="38"/>
        <v>79968</v>
      </c>
      <c r="S74" s="296">
        <f t="shared" si="38"/>
        <v>96526.080000000075</v>
      </c>
      <c r="T74" s="296">
        <f t="shared" si="38"/>
        <v>101606.40000000002</v>
      </c>
      <c r="U74" s="296">
        <f t="shared" si="38"/>
        <v>111767.04000000015</v>
      </c>
      <c r="V74" s="296">
        <f t="shared" si="38"/>
        <v>116847.35999999999</v>
      </c>
      <c r="W74" s="296">
        <f t="shared" si="38"/>
        <v>127008.00000000012</v>
      </c>
      <c r="X74" s="296">
        <f t="shared" si="38"/>
        <v>137168.6399999999</v>
      </c>
      <c r="Y74" s="296">
        <f t="shared" si="38"/>
        <v>147329.2799999998</v>
      </c>
      <c r="Z74" s="296">
        <f t="shared" si="38"/>
        <v>157489.91999999993</v>
      </c>
      <c r="AA74" s="296">
        <f t="shared" si="38"/>
        <v>167650.56000000029</v>
      </c>
      <c r="AB74" s="296">
        <f t="shared" si="38"/>
        <v>177811.19999999995</v>
      </c>
      <c r="AC74" s="296">
        <f t="shared" si="38"/>
        <v>193052.16000000015</v>
      </c>
      <c r="AD74" s="296">
        <f t="shared" si="38"/>
        <v>203212.80000000005</v>
      </c>
      <c r="AE74" s="296">
        <f t="shared" si="38"/>
        <v>235930.06080000033</v>
      </c>
      <c r="AF74" s="296">
        <f t="shared" si="38"/>
        <v>246903.55200000014</v>
      </c>
      <c r="AG74" s="296">
        <f t="shared" si="38"/>
        <v>263363.78880000021</v>
      </c>
      <c r="AH74" s="296">
        <f t="shared" si="38"/>
        <v>279824.02560000028</v>
      </c>
      <c r="AI74" s="296">
        <f t="shared" si="38"/>
        <v>296284.26240000036</v>
      </c>
      <c r="AJ74" s="296">
        <f t="shared" si="38"/>
        <v>318231.24479999999</v>
      </c>
      <c r="AK74" s="296">
        <f t="shared" si="38"/>
        <v>334691.48160000006</v>
      </c>
      <c r="AL74" s="296">
        <f t="shared" si="38"/>
        <v>356638.46400000015</v>
      </c>
      <c r="AM74" s="296">
        <f t="shared" si="38"/>
        <v>378585.44640000025</v>
      </c>
      <c r="AN74" s="296">
        <f t="shared" si="38"/>
        <v>400532.42880000034</v>
      </c>
      <c r="AO74" s="296">
        <f t="shared" si="38"/>
        <v>422479.41120000044</v>
      </c>
      <c r="AP74" s="296">
        <f t="shared" si="38"/>
        <v>449913.13920000009</v>
      </c>
      <c r="AQ74" s="296">
        <f t="shared" si="38"/>
        <v>509608.93132800004</v>
      </c>
      <c r="AR74" s="296">
        <f t="shared" si="38"/>
        <v>539237.35756799998</v>
      </c>
      <c r="AS74" s="296">
        <f t="shared" si="38"/>
        <v>574791.469056</v>
      </c>
      <c r="AT74" s="296">
        <f t="shared" si="38"/>
        <v>604419.89529599994</v>
      </c>
      <c r="AU74" s="296">
        <f t="shared" si="38"/>
        <v>639974.00678400043</v>
      </c>
      <c r="AV74" s="296">
        <f t="shared" si="38"/>
        <v>675528.11827199906</v>
      </c>
      <c r="AW74" s="296">
        <f t="shared" si="38"/>
        <v>711082.22976000048</v>
      </c>
      <c r="AX74" s="296">
        <f t="shared" si="38"/>
        <v>752562.02649599966</v>
      </c>
      <c r="AY74" s="296">
        <f t="shared" si="38"/>
        <v>794041.82323200069</v>
      </c>
      <c r="AZ74" s="296">
        <f t="shared" si="38"/>
        <v>835521.61996799987</v>
      </c>
      <c r="BA74" s="296">
        <f t="shared" si="38"/>
        <v>882927.10195200052</v>
      </c>
      <c r="BB74" s="296">
        <f t="shared" si="38"/>
        <v>930332.58393600024</v>
      </c>
      <c r="BC74" s="296">
        <f t="shared" si="38"/>
        <v>1062356.8512614416</v>
      </c>
      <c r="BD74" s="296">
        <f t="shared" si="38"/>
        <v>1119954.511872001</v>
      </c>
      <c r="BE74" s="296">
        <f t="shared" si="38"/>
        <v>1177552.1724825595</v>
      </c>
      <c r="BF74" s="296">
        <f t="shared" si="38"/>
        <v>1241549.5731609594</v>
      </c>
      <c r="BG74" s="296">
        <f t="shared" si="38"/>
        <v>1305546.9738393594</v>
      </c>
      <c r="BH74" s="296">
        <f t="shared" si="38"/>
        <v>1375944.1145856027</v>
      </c>
      <c r="BI74" s="296">
        <f t="shared" si="38"/>
        <v>1452740.9953996819</v>
      </c>
      <c r="BJ74" s="296">
        <f t="shared" si="38"/>
        <v>1529537.876213761</v>
      </c>
      <c r="BK74" s="296">
        <f t="shared" si="38"/>
        <v>1612734.4970956799</v>
      </c>
      <c r="BL74" s="296">
        <f t="shared" si="38"/>
        <v>1695931.1179776005</v>
      </c>
      <c r="BM74" s="296">
        <f t="shared" si="38"/>
        <v>1785527.4789273608</v>
      </c>
      <c r="BN74" s="297">
        <f t="shared" si="38"/>
        <v>1875123.8398771212</v>
      </c>
      <c r="BO74" s="60" t="s">
        <v>101</v>
      </c>
    </row>
    <row r="75" spans="1:67" s="58" customFormat="1">
      <c r="B75" s="364" t="s">
        <v>308</v>
      </c>
      <c r="C75" s="109"/>
      <c r="D75" s="284"/>
      <c r="E75" s="284"/>
      <c r="F75" s="61"/>
      <c r="G75" s="296">
        <f>G72*HLOOKUP(G$6,$G$1:$L$5,$L$5,0)</f>
        <v>0</v>
      </c>
      <c r="H75" s="296">
        <f t="shared" ref="H75:BN75" si="39">H72*HLOOKUP(H$6,$G$1:$L$5,$L$5,0)</f>
        <v>0</v>
      </c>
      <c r="I75" s="296">
        <f t="shared" si="39"/>
        <v>0</v>
      </c>
      <c r="J75" s="296">
        <f t="shared" si="39"/>
        <v>0</v>
      </c>
      <c r="K75" s="296">
        <f t="shared" si="39"/>
        <v>0</v>
      </c>
      <c r="L75" s="296">
        <f t="shared" si="39"/>
        <v>0</v>
      </c>
      <c r="M75" s="296">
        <f t="shared" si="39"/>
        <v>0</v>
      </c>
      <c r="N75" s="296">
        <f t="shared" si="39"/>
        <v>0</v>
      </c>
      <c r="O75" s="296">
        <f t="shared" si="39"/>
        <v>0</v>
      </c>
      <c r="P75" s="296">
        <f t="shared" si="39"/>
        <v>0</v>
      </c>
      <c r="Q75" s="296">
        <f t="shared" si="39"/>
        <v>0</v>
      </c>
      <c r="R75" s="296">
        <f t="shared" si="39"/>
        <v>0</v>
      </c>
      <c r="S75" s="296">
        <f t="shared" si="39"/>
        <v>0</v>
      </c>
      <c r="T75" s="296">
        <f t="shared" si="39"/>
        <v>0</v>
      </c>
      <c r="U75" s="296">
        <f t="shared" si="39"/>
        <v>0</v>
      </c>
      <c r="V75" s="296">
        <f t="shared" si="39"/>
        <v>0</v>
      </c>
      <c r="W75" s="296">
        <f t="shared" si="39"/>
        <v>0</v>
      </c>
      <c r="X75" s="296">
        <f t="shared" si="39"/>
        <v>0</v>
      </c>
      <c r="Y75" s="296">
        <f t="shared" si="39"/>
        <v>0</v>
      </c>
      <c r="Z75" s="296">
        <f t="shared" si="39"/>
        <v>0</v>
      </c>
      <c r="AA75" s="296">
        <f t="shared" si="39"/>
        <v>0</v>
      </c>
      <c r="AB75" s="296">
        <f t="shared" si="39"/>
        <v>0</v>
      </c>
      <c r="AC75" s="296">
        <f t="shared" si="39"/>
        <v>0</v>
      </c>
      <c r="AD75" s="296">
        <f t="shared" si="39"/>
        <v>0</v>
      </c>
      <c r="AE75" s="296">
        <f t="shared" si="39"/>
        <v>0</v>
      </c>
      <c r="AF75" s="296">
        <f t="shared" si="39"/>
        <v>0</v>
      </c>
      <c r="AG75" s="296">
        <f t="shared" si="39"/>
        <v>0</v>
      </c>
      <c r="AH75" s="296">
        <f t="shared" si="39"/>
        <v>0</v>
      </c>
      <c r="AI75" s="296">
        <f t="shared" si="39"/>
        <v>0</v>
      </c>
      <c r="AJ75" s="296">
        <f t="shared" si="39"/>
        <v>0</v>
      </c>
      <c r="AK75" s="296">
        <f t="shared" si="39"/>
        <v>0</v>
      </c>
      <c r="AL75" s="296">
        <f t="shared" si="39"/>
        <v>0</v>
      </c>
      <c r="AM75" s="296">
        <f t="shared" si="39"/>
        <v>0</v>
      </c>
      <c r="AN75" s="296">
        <f t="shared" si="39"/>
        <v>0</v>
      </c>
      <c r="AO75" s="296">
        <f t="shared" si="39"/>
        <v>0</v>
      </c>
      <c r="AP75" s="296">
        <f t="shared" si="39"/>
        <v>0</v>
      </c>
      <c r="AQ75" s="296">
        <f t="shared" si="39"/>
        <v>0</v>
      </c>
      <c r="AR75" s="296">
        <f t="shared" si="39"/>
        <v>0</v>
      </c>
      <c r="AS75" s="296">
        <f t="shared" si="39"/>
        <v>0</v>
      </c>
      <c r="AT75" s="296">
        <f t="shared" si="39"/>
        <v>0</v>
      </c>
      <c r="AU75" s="296">
        <f t="shared" si="39"/>
        <v>0</v>
      </c>
      <c r="AV75" s="296">
        <f t="shared" si="39"/>
        <v>0</v>
      </c>
      <c r="AW75" s="296">
        <f t="shared" si="39"/>
        <v>0</v>
      </c>
      <c r="AX75" s="296">
        <f t="shared" si="39"/>
        <v>0</v>
      </c>
      <c r="AY75" s="296">
        <f t="shared" si="39"/>
        <v>0</v>
      </c>
      <c r="AZ75" s="296">
        <f t="shared" si="39"/>
        <v>0</v>
      </c>
      <c r="BA75" s="296">
        <f t="shared" si="39"/>
        <v>0</v>
      </c>
      <c r="BB75" s="296">
        <f t="shared" si="39"/>
        <v>0</v>
      </c>
      <c r="BC75" s="296">
        <f t="shared" si="39"/>
        <v>0</v>
      </c>
      <c r="BD75" s="296">
        <f t="shared" si="39"/>
        <v>0</v>
      </c>
      <c r="BE75" s="296">
        <f t="shared" si="39"/>
        <v>0</v>
      </c>
      <c r="BF75" s="296">
        <f t="shared" si="39"/>
        <v>0</v>
      </c>
      <c r="BG75" s="296">
        <f t="shared" si="39"/>
        <v>0</v>
      </c>
      <c r="BH75" s="296">
        <f t="shared" si="39"/>
        <v>0</v>
      </c>
      <c r="BI75" s="296">
        <f t="shared" si="39"/>
        <v>0</v>
      </c>
      <c r="BJ75" s="296">
        <f t="shared" si="39"/>
        <v>0</v>
      </c>
      <c r="BK75" s="296">
        <f t="shared" si="39"/>
        <v>0</v>
      </c>
      <c r="BL75" s="296">
        <f t="shared" si="39"/>
        <v>0</v>
      </c>
      <c r="BM75" s="296">
        <f t="shared" si="39"/>
        <v>0</v>
      </c>
      <c r="BN75" s="297">
        <f t="shared" si="39"/>
        <v>0</v>
      </c>
      <c r="BO75" s="60" t="s">
        <v>101</v>
      </c>
    </row>
    <row r="76" spans="1:67">
      <c r="A76" s="60"/>
      <c r="B76" s="247"/>
      <c r="C76" s="108"/>
      <c r="D76" s="108"/>
      <c r="E76" s="361"/>
      <c r="F76" s="44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7"/>
      <c r="BO76" s="60" t="s">
        <v>101</v>
      </c>
    </row>
    <row r="77" spans="1:67" s="58" customFormat="1">
      <c r="A77" s="60">
        <v>8</v>
      </c>
      <c r="B77" s="114" t="s">
        <v>332</v>
      </c>
      <c r="C77" s="109">
        <v>0.1</v>
      </c>
      <c r="D77" s="108">
        <f>Revenue_B2C!D77</f>
        <v>0.1</v>
      </c>
      <c r="E77" s="284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283"/>
      <c r="BO77" s="60" t="s">
        <v>101</v>
      </c>
    </row>
    <row r="78" spans="1:67" s="58" customFormat="1">
      <c r="A78" s="56"/>
      <c r="B78" s="112" t="s">
        <v>322</v>
      </c>
      <c r="C78" s="44" t="s">
        <v>336</v>
      </c>
      <c r="D78" s="375">
        <v>10</v>
      </c>
      <c r="E78" s="361"/>
      <c r="F78" s="44"/>
      <c r="G78" s="296">
        <f t="shared" ref="G78:BN78" si="40">ROUND(G$25*$D77,0)</f>
        <v>2</v>
      </c>
      <c r="H78" s="296">
        <f t="shared" si="40"/>
        <v>4</v>
      </c>
      <c r="I78" s="296">
        <f t="shared" si="40"/>
        <v>6</v>
      </c>
      <c r="J78" s="296">
        <f t="shared" si="40"/>
        <v>8</v>
      </c>
      <c r="K78" s="296">
        <f t="shared" si="40"/>
        <v>10</v>
      </c>
      <c r="L78" s="296">
        <f t="shared" si="40"/>
        <v>13</v>
      </c>
      <c r="M78" s="296">
        <f t="shared" si="40"/>
        <v>17</v>
      </c>
      <c r="N78" s="296">
        <f t="shared" si="40"/>
        <v>21</v>
      </c>
      <c r="O78" s="296">
        <f t="shared" si="40"/>
        <v>25</v>
      </c>
      <c r="P78" s="296">
        <f t="shared" si="40"/>
        <v>30</v>
      </c>
      <c r="Q78" s="296">
        <f t="shared" si="40"/>
        <v>36</v>
      </c>
      <c r="R78" s="296">
        <f t="shared" si="40"/>
        <v>43</v>
      </c>
      <c r="S78" s="296">
        <f t="shared" si="40"/>
        <v>47</v>
      </c>
      <c r="T78" s="296">
        <f t="shared" si="40"/>
        <v>51</v>
      </c>
      <c r="U78" s="296">
        <f t="shared" si="40"/>
        <v>54</v>
      </c>
      <c r="V78" s="296">
        <f t="shared" si="40"/>
        <v>59</v>
      </c>
      <c r="W78" s="296">
        <f t="shared" si="40"/>
        <v>63</v>
      </c>
      <c r="X78" s="296">
        <f t="shared" si="40"/>
        <v>67</v>
      </c>
      <c r="Y78" s="296">
        <f t="shared" si="40"/>
        <v>72</v>
      </c>
      <c r="Z78" s="296">
        <f t="shared" si="40"/>
        <v>77</v>
      </c>
      <c r="AA78" s="296">
        <f t="shared" si="40"/>
        <v>83</v>
      </c>
      <c r="AB78" s="296">
        <f t="shared" si="40"/>
        <v>88</v>
      </c>
      <c r="AC78" s="296">
        <f t="shared" si="40"/>
        <v>94</v>
      </c>
      <c r="AD78" s="296">
        <f t="shared" si="40"/>
        <v>100</v>
      </c>
      <c r="AE78" s="296">
        <f t="shared" si="40"/>
        <v>107</v>
      </c>
      <c r="AF78" s="296">
        <f t="shared" si="40"/>
        <v>113</v>
      </c>
      <c r="AG78" s="296">
        <f t="shared" si="40"/>
        <v>121</v>
      </c>
      <c r="AH78" s="296">
        <f t="shared" si="40"/>
        <v>128</v>
      </c>
      <c r="AI78" s="296">
        <f t="shared" si="40"/>
        <v>136</v>
      </c>
      <c r="AJ78" s="296">
        <f t="shared" si="40"/>
        <v>144</v>
      </c>
      <c r="AK78" s="296">
        <f t="shared" si="40"/>
        <v>153</v>
      </c>
      <c r="AL78" s="296">
        <f t="shared" si="40"/>
        <v>162</v>
      </c>
      <c r="AM78" s="296">
        <f t="shared" si="40"/>
        <v>172</v>
      </c>
      <c r="AN78" s="296">
        <f t="shared" si="40"/>
        <v>182</v>
      </c>
      <c r="AO78" s="296">
        <f t="shared" si="40"/>
        <v>193</v>
      </c>
      <c r="AP78" s="296">
        <f t="shared" si="40"/>
        <v>204</v>
      </c>
      <c r="AQ78" s="296">
        <f t="shared" si="40"/>
        <v>216</v>
      </c>
      <c r="AR78" s="296">
        <f t="shared" si="40"/>
        <v>228</v>
      </c>
      <c r="AS78" s="296">
        <f t="shared" si="40"/>
        <v>241</v>
      </c>
      <c r="AT78" s="296">
        <f t="shared" si="40"/>
        <v>255</v>
      </c>
      <c r="AU78" s="296">
        <f t="shared" si="40"/>
        <v>270</v>
      </c>
      <c r="AV78" s="296">
        <f t="shared" si="40"/>
        <v>285</v>
      </c>
      <c r="AW78" s="296">
        <f t="shared" si="40"/>
        <v>301</v>
      </c>
      <c r="AX78" s="296">
        <f t="shared" si="40"/>
        <v>317</v>
      </c>
      <c r="AY78" s="296">
        <f t="shared" si="40"/>
        <v>335</v>
      </c>
      <c r="AZ78" s="296">
        <f t="shared" si="40"/>
        <v>353</v>
      </c>
      <c r="BA78" s="296">
        <f t="shared" si="40"/>
        <v>372</v>
      </c>
      <c r="BB78" s="296">
        <f t="shared" si="40"/>
        <v>393</v>
      </c>
      <c r="BC78" s="296">
        <f t="shared" si="40"/>
        <v>414</v>
      </c>
      <c r="BD78" s="296">
        <f t="shared" si="40"/>
        <v>437</v>
      </c>
      <c r="BE78" s="296">
        <f t="shared" si="40"/>
        <v>460</v>
      </c>
      <c r="BF78" s="296">
        <f t="shared" si="40"/>
        <v>485</v>
      </c>
      <c r="BG78" s="296">
        <f t="shared" si="40"/>
        <v>511</v>
      </c>
      <c r="BH78" s="296">
        <f t="shared" si="40"/>
        <v>538</v>
      </c>
      <c r="BI78" s="296">
        <f t="shared" si="40"/>
        <v>567</v>
      </c>
      <c r="BJ78" s="296">
        <f t="shared" si="40"/>
        <v>597</v>
      </c>
      <c r="BK78" s="296">
        <f t="shared" si="40"/>
        <v>629</v>
      </c>
      <c r="BL78" s="296">
        <f t="shared" si="40"/>
        <v>662</v>
      </c>
      <c r="BM78" s="296">
        <f t="shared" si="40"/>
        <v>697</v>
      </c>
      <c r="BN78" s="297">
        <f t="shared" si="40"/>
        <v>734</v>
      </c>
      <c r="BO78" s="60" t="s">
        <v>101</v>
      </c>
    </row>
    <row r="79" spans="1:67">
      <c r="A79" s="60"/>
      <c r="B79" s="112" t="s">
        <v>323</v>
      </c>
      <c r="C79" s="109"/>
      <c r="D79" s="284"/>
      <c r="E79" s="367">
        <v>630</v>
      </c>
      <c r="F79" s="61"/>
      <c r="G79" s="296">
        <f>$E79*(1+HLOOKUP(G$6,$G$1:$L$5,$L$3,0))*G$78*$D$78</f>
        <v>12600</v>
      </c>
      <c r="H79" s="296">
        <f t="shared" ref="H79:BN80" si="41">$E79*(1+HLOOKUP(H$6,$G$1:$L$5,$L$3,0))*H$78*$D$78</f>
        <v>25200</v>
      </c>
      <c r="I79" s="296">
        <f t="shared" si="41"/>
        <v>37800</v>
      </c>
      <c r="J79" s="296">
        <f t="shared" si="41"/>
        <v>50400</v>
      </c>
      <c r="K79" s="296">
        <f t="shared" si="41"/>
        <v>63000</v>
      </c>
      <c r="L79" s="296">
        <f t="shared" si="41"/>
        <v>81900</v>
      </c>
      <c r="M79" s="296">
        <f t="shared" si="41"/>
        <v>107100</v>
      </c>
      <c r="N79" s="296">
        <f t="shared" si="41"/>
        <v>132300</v>
      </c>
      <c r="O79" s="296">
        <f t="shared" si="41"/>
        <v>157500</v>
      </c>
      <c r="P79" s="296">
        <f t="shared" si="41"/>
        <v>189000</v>
      </c>
      <c r="Q79" s="296">
        <f t="shared" si="41"/>
        <v>226800</v>
      </c>
      <c r="R79" s="296">
        <f t="shared" si="41"/>
        <v>270900</v>
      </c>
      <c r="S79" s="296">
        <f t="shared" si="41"/>
        <v>319788</v>
      </c>
      <c r="T79" s="296">
        <f t="shared" si="41"/>
        <v>347004</v>
      </c>
      <c r="U79" s="296">
        <f t="shared" si="41"/>
        <v>367416.00000000006</v>
      </c>
      <c r="V79" s="296">
        <f t="shared" si="41"/>
        <v>401436.00000000006</v>
      </c>
      <c r="W79" s="296">
        <f t="shared" si="41"/>
        <v>428652.00000000006</v>
      </c>
      <c r="X79" s="296">
        <f t="shared" si="41"/>
        <v>455868</v>
      </c>
      <c r="Y79" s="296">
        <f t="shared" si="41"/>
        <v>489888</v>
      </c>
      <c r="Z79" s="296">
        <f t="shared" si="41"/>
        <v>523908.00000000012</v>
      </c>
      <c r="AA79" s="296">
        <f t="shared" si="41"/>
        <v>564732</v>
      </c>
      <c r="AB79" s="296">
        <f t="shared" si="41"/>
        <v>598752.00000000012</v>
      </c>
      <c r="AC79" s="296">
        <f t="shared" si="41"/>
        <v>639576</v>
      </c>
      <c r="AD79" s="296">
        <f t="shared" si="41"/>
        <v>680400.00000000012</v>
      </c>
      <c r="AE79" s="296">
        <f t="shared" si="41"/>
        <v>786270.24</v>
      </c>
      <c r="AF79" s="296">
        <f t="shared" si="41"/>
        <v>830360.16000000015</v>
      </c>
      <c r="AG79" s="296">
        <f t="shared" si="41"/>
        <v>889146.72000000009</v>
      </c>
      <c r="AH79" s="296">
        <f t="shared" si="41"/>
        <v>940584.9600000002</v>
      </c>
      <c r="AI79" s="296">
        <f t="shared" si="41"/>
        <v>999371.52000000014</v>
      </c>
      <c r="AJ79" s="296">
        <f t="shared" si="41"/>
        <v>1058158.0800000001</v>
      </c>
      <c r="AK79" s="296">
        <f t="shared" si="41"/>
        <v>1124292.9600000002</v>
      </c>
      <c r="AL79" s="296">
        <f t="shared" si="41"/>
        <v>1190427.8400000001</v>
      </c>
      <c r="AM79" s="296">
        <f t="shared" si="41"/>
        <v>1263911.0400000003</v>
      </c>
      <c r="AN79" s="296">
        <f t="shared" si="41"/>
        <v>1337394.2400000002</v>
      </c>
      <c r="AO79" s="296">
        <f t="shared" si="41"/>
        <v>1418225.7600000002</v>
      </c>
      <c r="AP79" s="296">
        <f t="shared" si="41"/>
        <v>1499057.2800000003</v>
      </c>
      <c r="AQ79" s="296">
        <f t="shared" si="41"/>
        <v>1714216.0896000001</v>
      </c>
      <c r="AR79" s="296">
        <f t="shared" si="41"/>
        <v>1809450.3168000001</v>
      </c>
      <c r="AS79" s="296">
        <f t="shared" si="41"/>
        <v>1912620.7296000002</v>
      </c>
      <c r="AT79" s="296">
        <f t="shared" si="41"/>
        <v>2023727.3280000002</v>
      </c>
      <c r="AU79" s="296">
        <f t="shared" si="41"/>
        <v>2142770.1120000002</v>
      </c>
      <c r="AV79" s="296">
        <f t="shared" si="41"/>
        <v>2261812.8960000006</v>
      </c>
      <c r="AW79" s="296">
        <f t="shared" si="41"/>
        <v>2388791.8656000001</v>
      </c>
      <c r="AX79" s="296">
        <f t="shared" si="41"/>
        <v>2515770.8352000006</v>
      </c>
      <c r="AY79" s="296">
        <f t="shared" si="41"/>
        <v>2658622.1760000004</v>
      </c>
      <c r="AZ79" s="296">
        <f t="shared" si="41"/>
        <v>2801473.5168000003</v>
      </c>
      <c r="BA79" s="296">
        <f t="shared" si="41"/>
        <v>2952261.0432000002</v>
      </c>
      <c r="BB79" s="296">
        <f t="shared" si="41"/>
        <v>3118920.9408000009</v>
      </c>
      <c r="BC79" s="296">
        <f t="shared" si="41"/>
        <v>3548427.3054720005</v>
      </c>
      <c r="BD79" s="296">
        <f t="shared" si="41"/>
        <v>3745562.155776001</v>
      </c>
      <c r="BE79" s="296">
        <f t="shared" si="41"/>
        <v>3942697.0060800011</v>
      </c>
      <c r="BF79" s="296">
        <f t="shared" si="41"/>
        <v>4156974.0172800012</v>
      </c>
      <c r="BG79" s="296">
        <f t="shared" si="41"/>
        <v>4379822.1089280015</v>
      </c>
      <c r="BH79" s="296">
        <f t="shared" si="41"/>
        <v>4611241.2810240015</v>
      </c>
      <c r="BI79" s="296">
        <f t="shared" si="41"/>
        <v>4859802.6140160011</v>
      </c>
      <c r="BJ79" s="296">
        <f t="shared" si="41"/>
        <v>5116935.0274560014</v>
      </c>
      <c r="BK79" s="296">
        <f t="shared" si="41"/>
        <v>5391209.6017920021</v>
      </c>
      <c r="BL79" s="296">
        <f t="shared" si="41"/>
        <v>5674055.2565760016</v>
      </c>
      <c r="BM79" s="296">
        <f t="shared" si="41"/>
        <v>5974043.0722560007</v>
      </c>
      <c r="BN79" s="297">
        <f t="shared" si="41"/>
        <v>6291173.0488320021</v>
      </c>
      <c r="BO79" s="60" t="s">
        <v>101</v>
      </c>
    </row>
    <row r="80" spans="1:67">
      <c r="A80" s="60"/>
      <c r="B80" s="112" t="s">
        <v>346</v>
      </c>
      <c r="C80" s="109"/>
      <c r="D80" s="284"/>
      <c r="E80" s="367">
        <f>E79*(1-C77)</f>
        <v>567</v>
      </c>
      <c r="F80" s="61"/>
      <c r="G80" s="296">
        <f>$E80*(1+HLOOKUP(G$6,$G$1:$L$5,$L$3,0))*G$78*$D$78</f>
        <v>11340</v>
      </c>
      <c r="H80" s="296">
        <f t="shared" si="41"/>
        <v>22680</v>
      </c>
      <c r="I80" s="296">
        <f t="shared" si="41"/>
        <v>34020</v>
      </c>
      <c r="J80" s="296">
        <f t="shared" si="41"/>
        <v>45360</v>
      </c>
      <c r="K80" s="296">
        <f t="shared" si="41"/>
        <v>56700</v>
      </c>
      <c r="L80" s="296">
        <f t="shared" si="41"/>
        <v>73710</v>
      </c>
      <c r="M80" s="296">
        <f t="shared" si="41"/>
        <v>96390</v>
      </c>
      <c r="N80" s="296">
        <f t="shared" si="41"/>
        <v>119070</v>
      </c>
      <c r="O80" s="296">
        <f t="shared" si="41"/>
        <v>141750</v>
      </c>
      <c r="P80" s="296">
        <f t="shared" si="41"/>
        <v>170100</v>
      </c>
      <c r="Q80" s="296">
        <f t="shared" si="41"/>
        <v>204120</v>
      </c>
      <c r="R80" s="296">
        <f t="shared" si="41"/>
        <v>243810</v>
      </c>
      <c r="S80" s="296">
        <f t="shared" si="41"/>
        <v>287809.2</v>
      </c>
      <c r="T80" s="296">
        <f t="shared" si="41"/>
        <v>312303.59999999998</v>
      </c>
      <c r="U80" s="296">
        <f t="shared" si="41"/>
        <v>330674.40000000002</v>
      </c>
      <c r="V80" s="296">
        <f t="shared" si="41"/>
        <v>361292.39999999997</v>
      </c>
      <c r="W80" s="296">
        <f t="shared" si="41"/>
        <v>385786.8</v>
      </c>
      <c r="X80" s="296">
        <f t="shared" si="41"/>
        <v>410281.2</v>
      </c>
      <c r="Y80" s="296">
        <f t="shared" si="41"/>
        <v>440899.19999999995</v>
      </c>
      <c r="Z80" s="296">
        <f t="shared" si="41"/>
        <v>471517.2</v>
      </c>
      <c r="AA80" s="296">
        <f t="shared" si="41"/>
        <v>508258.80000000005</v>
      </c>
      <c r="AB80" s="296">
        <f t="shared" si="41"/>
        <v>538876.80000000005</v>
      </c>
      <c r="AC80" s="296">
        <f t="shared" si="41"/>
        <v>575618.4</v>
      </c>
      <c r="AD80" s="296">
        <f t="shared" si="41"/>
        <v>612360</v>
      </c>
      <c r="AE80" s="296">
        <f t="shared" si="41"/>
        <v>707643.21600000013</v>
      </c>
      <c r="AF80" s="296">
        <f t="shared" si="41"/>
        <v>747324.14400000009</v>
      </c>
      <c r="AG80" s="296">
        <f t="shared" si="41"/>
        <v>800232.04800000007</v>
      </c>
      <c r="AH80" s="296">
        <f t="shared" si="41"/>
        <v>846526.46400000015</v>
      </c>
      <c r="AI80" s="296">
        <f t="shared" si="41"/>
        <v>899434.36800000013</v>
      </c>
      <c r="AJ80" s="296">
        <f t="shared" si="41"/>
        <v>952342.27200000011</v>
      </c>
      <c r="AK80" s="296">
        <f t="shared" si="41"/>
        <v>1011863.6640000001</v>
      </c>
      <c r="AL80" s="296">
        <f t="shared" si="41"/>
        <v>1071385.0560000001</v>
      </c>
      <c r="AM80" s="296">
        <f t="shared" si="41"/>
        <v>1137519.9360000002</v>
      </c>
      <c r="AN80" s="296">
        <f t="shared" si="41"/>
        <v>1203654.8160000001</v>
      </c>
      <c r="AO80" s="296">
        <f t="shared" si="41"/>
        <v>1276403.1840000001</v>
      </c>
      <c r="AP80" s="296">
        <f t="shared" si="41"/>
        <v>1349151.5520000001</v>
      </c>
      <c r="AQ80" s="296">
        <f t="shared" si="41"/>
        <v>1542794.4806400002</v>
      </c>
      <c r="AR80" s="296">
        <f t="shared" si="41"/>
        <v>1628505.2851200001</v>
      </c>
      <c r="AS80" s="296">
        <f t="shared" si="41"/>
        <v>1721358.6566400004</v>
      </c>
      <c r="AT80" s="296">
        <f t="shared" si="41"/>
        <v>1821354.5952000003</v>
      </c>
      <c r="AU80" s="296">
        <f t="shared" si="41"/>
        <v>1928493.1008000001</v>
      </c>
      <c r="AV80" s="296">
        <f t="shared" si="41"/>
        <v>2035631.6064000004</v>
      </c>
      <c r="AW80" s="296">
        <f t="shared" si="41"/>
        <v>2149912.6790400003</v>
      </c>
      <c r="AX80" s="296">
        <f t="shared" si="41"/>
        <v>2264193.7516800002</v>
      </c>
      <c r="AY80" s="296">
        <f t="shared" si="41"/>
        <v>2392759.9584000004</v>
      </c>
      <c r="AZ80" s="296">
        <f t="shared" si="41"/>
        <v>2521326.1651200005</v>
      </c>
      <c r="BA80" s="296">
        <f t="shared" si="41"/>
        <v>2657034.9388800003</v>
      </c>
      <c r="BB80" s="296">
        <f t="shared" si="41"/>
        <v>2807028.8467200007</v>
      </c>
      <c r="BC80" s="296">
        <f t="shared" si="41"/>
        <v>3193584.5749248005</v>
      </c>
      <c r="BD80" s="296">
        <f t="shared" si="41"/>
        <v>3371005.9401984005</v>
      </c>
      <c r="BE80" s="296">
        <f t="shared" si="41"/>
        <v>3548427.3054720005</v>
      </c>
      <c r="BF80" s="296">
        <f t="shared" si="41"/>
        <v>3741276.6155520007</v>
      </c>
      <c r="BG80" s="296">
        <f t="shared" si="41"/>
        <v>3941839.8980352008</v>
      </c>
      <c r="BH80" s="296">
        <f t="shared" si="41"/>
        <v>4150117.1529216012</v>
      </c>
      <c r="BI80" s="296">
        <f t="shared" si="41"/>
        <v>4373822.3526144009</v>
      </c>
      <c r="BJ80" s="296">
        <f t="shared" si="41"/>
        <v>4605241.524710401</v>
      </c>
      <c r="BK80" s="296">
        <f t="shared" si="41"/>
        <v>4852088.6416128008</v>
      </c>
      <c r="BL80" s="296">
        <f t="shared" si="41"/>
        <v>5106649.7309184009</v>
      </c>
      <c r="BM80" s="296">
        <f t="shared" si="41"/>
        <v>5376638.7650304008</v>
      </c>
      <c r="BN80" s="297">
        <f t="shared" si="41"/>
        <v>5662055.7439488005</v>
      </c>
      <c r="BO80" s="60" t="s">
        <v>101</v>
      </c>
    </row>
    <row r="81" spans="1:67">
      <c r="A81" s="60"/>
      <c r="B81" s="364" t="s">
        <v>327</v>
      </c>
      <c r="C81" s="109"/>
      <c r="D81" s="284"/>
      <c r="E81" s="284"/>
      <c r="F81" s="338"/>
      <c r="G81" s="296">
        <f>G79-G80</f>
        <v>1260</v>
      </c>
      <c r="H81" s="296">
        <f t="shared" ref="H81:BN81" si="42">H79-H80</f>
        <v>2520</v>
      </c>
      <c r="I81" s="296">
        <f t="shared" si="42"/>
        <v>3780</v>
      </c>
      <c r="J81" s="296">
        <f t="shared" si="42"/>
        <v>5040</v>
      </c>
      <c r="K81" s="296">
        <f t="shared" si="42"/>
        <v>6300</v>
      </c>
      <c r="L81" s="296">
        <f t="shared" si="42"/>
        <v>8190</v>
      </c>
      <c r="M81" s="296">
        <f t="shared" si="42"/>
        <v>10710</v>
      </c>
      <c r="N81" s="296">
        <f t="shared" si="42"/>
        <v>13230</v>
      </c>
      <c r="O81" s="296">
        <f t="shared" si="42"/>
        <v>15750</v>
      </c>
      <c r="P81" s="296">
        <f t="shared" si="42"/>
        <v>18900</v>
      </c>
      <c r="Q81" s="296">
        <f t="shared" si="42"/>
        <v>22680</v>
      </c>
      <c r="R81" s="296">
        <f t="shared" si="42"/>
        <v>27090</v>
      </c>
      <c r="S81" s="296">
        <f t="shared" si="42"/>
        <v>31978.799999999988</v>
      </c>
      <c r="T81" s="296">
        <f t="shared" si="42"/>
        <v>34700.400000000023</v>
      </c>
      <c r="U81" s="296">
        <f t="shared" si="42"/>
        <v>36741.600000000035</v>
      </c>
      <c r="V81" s="296">
        <f t="shared" si="42"/>
        <v>40143.600000000093</v>
      </c>
      <c r="W81" s="296">
        <f t="shared" si="42"/>
        <v>42865.20000000007</v>
      </c>
      <c r="X81" s="296">
        <f t="shared" si="42"/>
        <v>45586.799999999988</v>
      </c>
      <c r="Y81" s="296">
        <f t="shared" si="42"/>
        <v>48988.800000000047</v>
      </c>
      <c r="Z81" s="296">
        <f t="shared" si="42"/>
        <v>52390.800000000105</v>
      </c>
      <c r="AA81" s="296">
        <f t="shared" si="42"/>
        <v>56473.199999999953</v>
      </c>
      <c r="AB81" s="296">
        <f t="shared" si="42"/>
        <v>59875.20000000007</v>
      </c>
      <c r="AC81" s="296">
        <f t="shared" si="42"/>
        <v>63957.599999999977</v>
      </c>
      <c r="AD81" s="296">
        <f t="shared" si="42"/>
        <v>68040.000000000116</v>
      </c>
      <c r="AE81" s="296">
        <f t="shared" si="42"/>
        <v>78627.023999999859</v>
      </c>
      <c r="AF81" s="296">
        <f t="shared" si="42"/>
        <v>83036.016000000061</v>
      </c>
      <c r="AG81" s="296">
        <f t="shared" si="42"/>
        <v>88914.67200000002</v>
      </c>
      <c r="AH81" s="296">
        <f t="shared" si="42"/>
        <v>94058.496000000043</v>
      </c>
      <c r="AI81" s="296">
        <f t="shared" si="42"/>
        <v>99937.152000000002</v>
      </c>
      <c r="AJ81" s="296">
        <f t="shared" si="42"/>
        <v>105815.80799999996</v>
      </c>
      <c r="AK81" s="296">
        <f t="shared" si="42"/>
        <v>112429.29600000009</v>
      </c>
      <c r="AL81" s="296">
        <f t="shared" si="42"/>
        <v>119042.78399999999</v>
      </c>
      <c r="AM81" s="296">
        <f t="shared" si="42"/>
        <v>126391.10400000005</v>
      </c>
      <c r="AN81" s="296">
        <f t="shared" si="42"/>
        <v>133739.42400000012</v>
      </c>
      <c r="AO81" s="296">
        <f t="shared" si="42"/>
        <v>141822.57600000012</v>
      </c>
      <c r="AP81" s="296">
        <f t="shared" si="42"/>
        <v>149905.72800000012</v>
      </c>
      <c r="AQ81" s="296">
        <f t="shared" si="42"/>
        <v>171421.60895999987</v>
      </c>
      <c r="AR81" s="296">
        <f t="shared" si="42"/>
        <v>180945.03168000001</v>
      </c>
      <c r="AS81" s="296">
        <f t="shared" si="42"/>
        <v>191262.07295999979</v>
      </c>
      <c r="AT81" s="296">
        <f t="shared" si="42"/>
        <v>202372.73279999988</v>
      </c>
      <c r="AU81" s="296">
        <f t="shared" si="42"/>
        <v>214277.01120000007</v>
      </c>
      <c r="AV81" s="296">
        <f t="shared" si="42"/>
        <v>226181.28960000025</v>
      </c>
      <c r="AW81" s="296">
        <f t="shared" si="42"/>
        <v>238879.18655999983</v>
      </c>
      <c r="AX81" s="296">
        <f t="shared" si="42"/>
        <v>251577.08352000033</v>
      </c>
      <c r="AY81" s="296">
        <f t="shared" si="42"/>
        <v>265862.21760000009</v>
      </c>
      <c r="AZ81" s="296">
        <f t="shared" si="42"/>
        <v>280147.35167999985</v>
      </c>
      <c r="BA81" s="296">
        <f t="shared" si="42"/>
        <v>295226.10431999993</v>
      </c>
      <c r="BB81" s="296">
        <f t="shared" si="42"/>
        <v>311892.09408000018</v>
      </c>
      <c r="BC81" s="296">
        <f t="shared" si="42"/>
        <v>354842.73054719996</v>
      </c>
      <c r="BD81" s="296">
        <f t="shared" si="42"/>
        <v>374556.21557760052</v>
      </c>
      <c r="BE81" s="296">
        <f t="shared" si="42"/>
        <v>394269.70060800062</v>
      </c>
      <c r="BF81" s="296">
        <f t="shared" si="42"/>
        <v>415697.40172800049</v>
      </c>
      <c r="BG81" s="296">
        <f t="shared" si="42"/>
        <v>437982.21089280071</v>
      </c>
      <c r="BH81" s="296">
        <f t="shared" si="42"/>
        <v>461124.12810240034</v>
      </c>
      <c r="BI81" s="296">
        <f t="shared" si="42"/>
        <v>485980.2614016002</v>
      </c>
      <c r="BJ81" s="296">
        <f t="shared" si="42"/>
        <v>511693.50274560042</v>
      </c>
      <c r="BK81" s="296">
        <f t="shared" si="42"/>
        <v>539120.96017920133</v>
      </c>
      <c r="BL81" s="296">
        <f t="shared" si="42"/>
        <v>567405.52565760072</v>
      </c>
      <c r="BM81" s="296">
        <f t="shared" si="42"/>
        <v>597404.30722559988</v>
      </c>
      <c r="BN81" s="297">
        <f t="shared" si="42"/>
        <v>629117.30488320161</v>
      </c>
      <c r="BO81" s="60" t="s">
        <v>101</v>
      </c>
    </row>
    <row r="82" spans="1:67" s="58" customFormat="1">
      <c r="B82" s="364" t="s">
        <v>308</v>
      </c>
      <c r="C82" s="109"/>
      <c r="D82" s="284"/>
      <c r="E82" s="284"/>
      <c r="F82" s="61"/>
      <c r="G82" s="296">
        <f>G79*HLOOKUP(G$6,$G$1:$L$5,$L$5,0)</f>
        <v>0</v>
      </c>
      <c r="H82" s="296">
        <f t="shared" ref="H82:BN82" si="43">H79*HLOOKUP(H$6,$G$1:$L$5,$L$5,0)</f>
        <v>0</v>
      </c>
      <c r="I82" s="296">
        <f t="shared" si="43"/>
        <v>0</v>
      </c>
      <c r="J82" s="296">
        <f t="shared" si="43"/>
        <v>0</v>
      </c>
      <c r="K82" s="296">
        <f t="shared" si="43"/>
        <v>0</v>
      </c>
      <c r="L82" s="296">
        <f t="shared" si="43"/>
        <v>0</v>
      </c>
      <c r="M82" s="296">
        <f t="shared" si="43"/>
        <v>0</v>
      </c>
      <c r="N82" s="296">
        <f t="shared" si="43"/>
        <v>0</v>
      </c>
      <c r="O82" s="296">
        <f t="shared" si="43"/>
        <v>0</v>
      </c>
      <c r="P82" s="296">
        <f t="shared" si="43"/>
        <v>0</v>
      </c>
      <c r="Q82" s="296">
        <f t="shared" si="43"/>
        <v>0</v>
      </c>
      <c r="R82" s="296">
        <f t="shared" si="43"/>
        <v>0</v>
      </c>
      <c r="S82" s="296">
        <f t="shared" si="43"/>
        <v>0</v>
      </c>
      <c r="T82" s="296">
        <f t="shared" si="43"/>
        <v>0</v>
      </c>
      <c r="U82" s="296">
        <f t="shared" si="43"/>
        <v>0</v>
      </c>
      <c r="V82" s="296">
        <f t="shared" si="43"/>
        <v>0</v>
      </c>
      <c r="W82" s="296">
        <f t="shared" si="43"/>
        <v>0</v>
      </c>
      <c r="X82" s="296">
        <f t="shared" si="43"/>
        <v>0</v>
      </c>
      <c r="Y82" s="296">
        <f t="shared" si="43"/>
        <v>0</v>
      </c>
      <c r="Z82" s="296">
        <f t="shared" si="43"/>
        <v>0</v>
      </c>
      <c r="AA82" s="296">
        <f t="shared" si="43"/>
        <v>0</v>
      </c>
      <c r="AB82" s="296">
        <f t="shared" si="43"/>
        <v>0</v>
      </c>
      <c r="AC82" s="296">
        <f t="shared" si="43"/>
        <v>0</v>
      </c>
      <c r="AD82" s="296">
        <f t="shared" si="43"/>
        <v>0</v>
      </c>
      <c r="AE82" s="296">
        <f t="shared" si="43"/>
        <v>0</v>
      </c>
      <c r="AF82" s="296">
        <f t="shared" si="43"/>
        <v>0</v>
      </c>
      <c r="AG82" s="296">
        <f t="shared" si="43"/>
        <v>0</v>
      </c>
      <c r="AH82" s="296">
        <f t="shared" si="43"/>
        <v>0</v>
      </c>
      <c r="AI82" s="296">
        <f t="shared" si="43"/>
        <v>0</v>
      </c>
      <c r="AJ82" s="296">
        <f t="shared" si="43"/>
        <v>0</v>
      </c>
      <c r="AK82" s="296">
        <f t="shared" si="43"/>
        <v>0</v>
      </c>
      <c r="AL82" s="296">
        <f t="shared" si="43"/>
        <v>0</v>
      </c>
      <c r="AM82" s="296">
        <f t="shared" si="43"/>
        <v>0</v>
      </c>
      <c r="AN82" s="296">
        <f t="shared" si="43"/>
        <v>0</v>
      </c>
      <c r="AO82" s="296">
        <f t="shared" si="43"/>
        <v>0</v>
      </c>
      <c r="AP82" s="296">
        <f t="shared" si="43"/>
        <v>0</v>
      </c>
      <c r="AQ82" s="296">
        <f t="shared" si="43"/>
        <v>0</v>
      </c>
      <c r="AR82" s="296">
        <f t="shared" si="43"/>
        <v>0</v>
      </c>
      <c r="AS82" s="296">
        <f t="shared" si="43"/>
        <v>0</v>
      </c>
      <c r="AT82" s="296">
        <f t="shared" si="43"/>
        <v>0</v>
      </c>
      <c r="AU82" s="296">
        <f t="shared" si="43"/>
        <v>0</v>
      </c>
      <c r="AV82" s="296">
        <f t="shared" si="43"/>
        <v>0</v>
      </c>
      <c r="AW82" s="296">
        <f t="shared" si="43"/>
        <v>0</v>
      </c>
      <c r="AX82" s="296">
        <f t="shared" si="43"/>
        <v>0</v>
      </c>
      <c r="AY82" s="296">
        <f t="shared" si="43"/>
        <v>0</v>
      </c>
      <c r="AZ82" s="296">
        <f t="shared" si="43"/>
        <v>0</v>
      </c>
      <c r="BA82" s="296">
        <f t="shared" si="43"/>
        <v>0</v>
      </c>
      <c r="BB82" s="296">
        <f t="shared" si="43"/>
        <v>0</v>
      </c>
      <c r="BC82" s="296">
        <f t="shared" si="43"/>
        <v>0</v>
      </c>
      <c r="BD82" s="296">
        <f t="shared" si="43"/>
        <v>0</v>
      </c>
      <c r="BE82" s="296">
        <f t="shared" si="43"/>
        <v>0</v>
      </c>
      <c r="BF82" s="296">
        <f t="shared" si="43"/>
        <v>0</v>
      </c>
      <c r="BG82" s="296">
        <f t="shared" si="43"/>
        <v>0</v>
      </c>
      <c r="BH82" s="296">
        <f t="shared" si="43"/>
        <v>0</v>
      </c>
      <c r="BI82" s="296">
        <f t="shared" si="43"/>
        <v>0</v>
      </c>
      <c r="BJ82" s="296">
        <f t="shared" si="43"/>
        <v>0</v>
      </c>
      <c r="BK82" s="296">
        <f t="shared" si="43"/>
        <v>0</v>
      </c>
      <c r="BL82" s="296">
        <f t="shared" si="43"/>
        <v>0</v>
      </c>
      <c r="BM82" s="296">
        <f t="shared" si="43"/>
        <v>0</v>
      </c>
      <c r="BN82" s="297">
        <f t="shared" si="43"/>
        <v>0</v>
      </c>
      <c r="BO82" s="60" t="s">
        <v>101</v>
      </c>
    </row>
    <row r="83" spans="1:67">
      <c r="B83" s="69"/>
      <c r="C83" s="109"/>
      <c r="D83" s="108"/>
      <c r="E83" s="361"/>
      <c r="F83" s="44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7"/>
      <c r="BO83" s="60" t="s">
        <v>101</v>
      </c>
    </row>
    <row r="84" spans="1:67" s="58" customFormat="1">
      <c r="A84" s="60">
        <v>9</v>
      </c>
      <c r="B84" s="114" t="s">
        <v>347</v>
      </c>
      <c r="C84" s="109">
        <v>0.12</v>
      </c>
      <c r="D84" s="108">
        <f>Revenue_B2C!D84</f>
        <v>0.04</v>
      </c>
      <c r="E84" s="284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283"/>
      <c r="BO84" s="60" t="s">
        <v>101</v>
      </c>
    </row>
    <row r="85" spans="1:67" s="58" customFormat="1">
      <c r="A85" s="56"/>
      <c r="B85" s="112" t="s">
        <v>322</v>
      </c>
      <c r="C85" s="44" t="s">
        <v>336</v>
      </c>
      <c r="D85" s="375">
        <v>5</v>
      </c>
      <c r="E85" s="361"/>
      <c r="F85" s="44"/>
      <c r="G85" s="296">
        <f t="shared" ref="G85:BN85" si="44">ROUND(G$25*$D84,0)</f>
        <v>1</v>
      </c>
      <c r="H85" s="296">
        <f t="shared" si="44"/>
        <v>1</v>
      </c>
      <c r="I85" s="296">
        <f t="shared" si="44"/>
        <v>2</v>
      </c>
      <c r="J85" s="296">
        <f t="shared" si="44"/>
        <v>3</v>
      </c>
      <c r="K85" s="296">
        <f t="shared" si="44"/>
        <v>4</v>
      </c>
      <c r="L85" s="296">
        <f t="shared" si="44"/>
        <v>5</v>
      </c>
      <c r="M85" s="296">
        <f t="shared" si="44"/>
        <v>7</v>
      </c>
      <c r="N85" s="296">
        <f t="shared" si="44"/>
        <v>8</v>
      </c>
      <c r="O85" s="296">
        <f t="shared" si="44"/>
        <v>10</v>
      </c>
      <c r="P85" s="296">
        <f t="shared" si="44"/>
        <v>12</v>
      </c>
      <c r="Q85" s="296">
        <f t="shared" si="44"/>
        <v>15</v>
      </c>
      <c r="R85" s="296">
        <f t="shared" si="44"/>
        <v>17</v>
      </c>
      <c r="S85" s="296">
        <f t="shared" si="44"/>
        <v>19</v>
      </c>
      <c r="T85" s="296">
        <f t="shared" si="44"/>
        <v>20</v>
      </c>
      <c r="U85" s="296">
        <f t="shared" si="44"/>
        <v>22</v>
      </c>
      <c r="V85" s="296">
        <f t="shared" si="44"/>
        <v>23</v>
      </c>
      <c r="W85" s="296">
        <f t="shared" si="44"/>
        <v>25</v>
      </c>
      <c r="X85" s="296">
        <f t="shared" si="44"/>
        <v>27</v>
      </c>
      <c r="Y85" s="296">
        <f t="shared" si="44"/>
        <v>29</v>
      </c>
      <c r="Z85" s="296">
        <f t="shared" si="44"/>
        <v>31</v>
      </c>
      <c r="AA85" s="296">
        <f t="shared" si="44"/>
        <v>33</v>
      </c>
      <c r="AB85" s="296">
        <f t="shared" si="44"/>
        <v>35</v>
      </c>
      <c r="AC85" s="296">
        <f t="shared" si="44"/>
        <v>38</v>
      </c>
      <c r="AD85" s="296">
        <f t="shared" si="44"/>
        <v>40</v>
      </c>
      <c r="AE85" s="296">
        <f t="shared" si="44"/>
        <v>43</v>
      </c>
      <c r="AF85" s="296">
        <f t="shared" si="44"/>
        <v>45</v>
      </c>
      <c r="AG85" s="296">
        <f t="shared" si="44"/>
        <v>48</v>
      </c>
      <c r="AH85" s="296">
        <f t="shared" si="44"/>
        <v>51</v>
      </c>
      <c r="AI85" s="296">
        <f t="shared" si="44"/>
        <v>54</v>
      </c>
      <c r="AJ85" s="296">
        <f t="shared" si="44"/>
        <v>58</v>
      </c>
      <c r="AK85" s="296">
        <f t="shared" si="44"/>
        <v>61</v>
      </c>
      <c r="AL85" s="296">
        <f t="shared" si="44"/>
        <v>65</v>
      </c>
      <c r="AM85" s="296">
        <f t="shared" si="44"/>
        <v>69</v>
      </c>
      <c r="AN85" s="296">
        <f t="shared" si="44"/>
        <v>73</v>
      </c>
      <c r="AO85" s="296">
        <f t="shared" si="44"/>
        <v>77</v>
      </c>
      <c r="AP85" s="296">
        <f t="shared" si="44"/>
        <v>82</v>
      </c>
      <c r="AQ85" s="296">
        <f t="shared" si="44"/>
        <v>86</v>
      </c>
      <c r="AR85" s="296">
        <f t="shared" si="44"/>
        <v>91</v>
      </c>
      <c r="AS85" s="296">
        <f t="shared" si="44"/>
        <v>97</v>
      </c>
      <c r="AT85" s="296">
        <f t="shared" si="44"/>
        <v>102</v>
      </c>
      <c r="AU85" s="296">
        <f t="shared" si="44"/>
        <v>108</v>
      </c>
      <c r="AV85" s="296">
        <f t="shared" si="44"/>
        <v>114</v>
      </c>
      <c r="AW85" s="296">
        <f t="shared" si="44"/>
        <v>120</v>
      </c>
      <c r="AX85" s="296">
        <f t="shared" si="44"/>
        <v>127</v>
      </c>
      <c r="AY85" s="296">
        <f t="shared" si="44"/>
        <v>134</v>
      </c>
      <c r="AZ85" s="296">
        <f t="shared" si="44"/>
        <v>141</v>
      </c>
      <c r="BA85" s="296">
        <f t="shared" si="44"/>
        <v>149</v>
      </c>
      <c r="BB85" s="296">
        <f t="shared" si="44"/>
        <v>157</v>
      </c>
      <c r="BC85" s="296">
        <f t="shared" si="44"/>
        <v>166</v>
      </c>
      <c r="BD85" s="296">
        <f t="shared" si="44"/>
        <v>175</v>
      </c>
      <c r="BE85" s="296">
        <f t="shared" si="44"/>
        <v>184</v>
      </c>
      <c r="BF85" s="296">
        <f t="shared" si="44"/>
        <v>194</v>
      </c>
      <c r="BG85" s="296">
        <f t="shared" si="44"/>
        <v>204</v>
      </c>
      <c r="BH85" s="296">
        <f t="shared" si="44"/>
        <v>215</v>
      </c>
      <c r="BI85" s="296">
        <f t="shared" si="44"/>
        <v>227</v>
      </c>
      <c r="BJ85" s="296">
        <f t="shared" si="44"/>
        <v>239</v>
      </c>
      <c r="BK85" s="296">
        <f t="shared" si="44"/>
        <v>252</v>
      </c>
      <c r="BL85" s="296">
        <f t="shared" si="44"/>
        <v>265</v>
      </c>
      <c r="BM85" s="296">
        <f t="shared" si="44"/>
        <v>279</v>
      </c>
      <c r="BN85" s="297">
        <f t="shared" si="44"/>
        <v>293</v>
      </c>
      <c r="BO85" s="60" t="s">
        <v>101</v>
      </c>
    </row>
    <row r="86" spans="1:67">
      <c r="A86" s="60"/>
      <c r="B86" s="112" t="s">
        <v>323</v>
      </c>
      <c r="C86" s="109"/>
      <c r="D86" s="284"/>
      <c r="E86" s="367">
        <v>2180</v>
      </c>
      <c r="F86" s="61"/>
      <c r="G86" s="296">
        <f>$E86*(1+HLOOKUP(G$6,$G$1:$L$5,$L$3,0))*G$85*$D$85</f>
        <v>10900</v>
      </c>
      <c r="H86" s="296">
        <f t="shared" ref="H86:BN87" si="45">$E86*(1+HLOOKUP(H$6,$G$1:$L$5,$L$3,0))*H$85*$D$85</f>
        <v>10900</v>
      </c>
      <c r="I86" s="296">
        <f t="shared" si="45"/>
        <v>21800</v>
      </c>
      <c r="J86" s="296">
        <f t="shared" si="45"/>
        <v>32700</v>
      </c>
      <c r="K86" s="296">
        <f t="shared" si="45"/>
        <v>43600</v>
      </c>
      <c r="L86" s="296">
        <f t="shared" si="45"/>
        <v>54500</v>
      </c>
      <c r="M86" s="296">
        <f t="shared" si="45"/>
        <v>76300</v>
      </c>
      <c r="N86" s="296">
        <f t="shared" si="45"/>
        <v>87200</v>
      </c>
      <c r="O86" s="296">
        <f t="shared" si="45"/>
        <v>109000</v>
      </c>
      <c r="P86" s="296">
        <f t="shared" si="45"/>
        <v>130800</v>
      </c>
      <c r="Q86" s="296">
        <f t="shared" si="45"/>
        <v>163500</v>
      </c>
      <c r="R86" s="296">
        <f t="shared" si="45"/>
        <v>185300</v>
      </c>
      <c r="S86" s="296">
        <f t="shared" si="45"/>
        <v>223668</v>
      </c>
      <c r="T86" s="296">
        <f t="shared" si="45"/>
        <v>235440</v>
      </c>
      <c r="U86" s="296">
        <f t="shared" si="45"/>
        <v>258984</v>
      </c>
      <c r="V86" s="296">
        <f t="shared" si="45"/>
        <v>270756</v>
      </c>
      <c r="W86" s="296">
        <f t="shared" si="45"/>
        <v>294300</v>
      </c>
      <c r="X86" s="296">
        <f t="shared" si="45"/>
        <v>317844</v>
      </c>
      <c r="Y86" s="296">
        <f t="shared" si="45"/>
        <v>341388</v>
      </c>
      <c r="Z86" s="296">
        <f t="shared" si="45"/>
        <v>364932.00000000006</v>
      </c>
      <c r="AA86" s="296">
        <f t="shared" si="45"/>
        <v>388476</v>
      </c>
      <c r="AB86" s="296">
        <f t="shared" si="45"/>
        <v>412020</v>
      </c>
      <c r="AC86" s="296">
        <f t="shared" si="45"/>
        <v>447336</v>
      </c>
      <c r="AD86" s="296">
        <f t="shared" si="45"/>
        <v>470880</v>
      </c>
      <c r="AE86" s="296">
        <f t="shared" si="45"/>
        <v>546691.68000000005</v>
      </c>
      <c r="AF86" s="296">
        <f t="shared" si="45"/>
        <v>572119.20000000019</v>
      </c>
      <c r="AG86" s="296">
        <f t="shared" si="45"/>
        <v>610260.4800000001</v>
      </c>
      <c r="AH86" s="296">
        <f t="shared" si="45"/>
        <v>648401.76</v>
      </c>
      <c r="AI86" s="296">
        <f t="shared" si="45"/>
        <v>686543.04</v>
      </c>
      <c r="AJ86" s="296">
        <f t="shared" si="45"/>
        <v>737398.08000000019</v>
      </c>
      <c r="AK86" s="296">
        <f t="shared" si="45"/>
        <v>775539.3600000001</v>
      </c>
      <c r="AL86" s="296">
        <f t="shared" si="45"/>
        <v>826394.40000000014</v>
      </c>
      <c r="AM86" s="296">
        <f t="shared" si="45"/>
        <v>877249.44000000018</v>
      </c>
      <c r="AN86" s="296">
        <f t="shared" si="45"/>
        <v>928104.48000000021</v>
      </c>
      <c r="AO86" s="296">
        <f t="shared" si="45"/>
        <v>978959.52000000025</v>
      </c>
      <c r="AP86" s="296">
        <f t="shared" si="45"/>
        <v>1042528.3200000003</v>
      </c>
      <c r="AQ86" s="296">
        <f t="shared" si="45"/>
        <v>1180854.0288000002</v>
      </c>
      <c r="AR86" s="296">
        <f t="shared" si="45"/>
        <v>1249508.3328000002</v>
      </c>
      <c r="AS86" s="296">
        <f t="shared" si="45"/>
        <v>1331893.4976000001</v>
      </c>
      <c r="AT86" s="296">
        <f t="shared" si="45"/>
        <v>1400547.8016000004</v>
      </c>
      <c r="AU86" s="296">
        <f t="shared" si="45"/>
        <v>1482932.9664000003</v>
      </c>
      <c r="AV86" s="296">
        <f t="shared" si="45"/>
        <v>1565318.1312000004</v>
      </c>
      <c r="AW86" s="296">
        <f t="shared" si="45"/>
        <v>1647703.2960000003</v>
      </c>
      <c r="AX86" s="296">
        <f t="shared" si="45"/>
        <v>1743819.3216000004</v>
      </c>
      <c r="AY86" s="296">
        <f t="shared" si="45"/>
        <v>1839935.3472000002</v>
      </c>
      <c r="AZ86" s="296">
        <f t="shared" si="45"/>
        <v>1936051.3728000002</v>
      </c>
      <c r="BA86" s="296">
        <f t="shared" si="45"/>
        <v>2045898.2592000002</v>
      </c>
      <c r="BB86" s="296">
        <f t="shared" si="45"/>
        <v>2155745.1456000004</v>
      </c>
      <c r="BC86" s="296">
        <f t="shared" si="45"/>
        <v>2461668.7242240007</v>
      </c>
      <c r="BD86" s="296">
        <f t="shared" si="45"/>
        <v>2595132.6912000007</v>
      </c>
      <c r="BE86" s="296">
        <f t="shared" si="45"/>
        <v>2728596.6581760012</v>
      </c>
      <c r="BF86" s="296">
        <f t="shared" si="45"/>
        <v>2876889.9548160005</v>
      </c>
      <c r="BG86" s="296">
        <f t="shared" si="45"/>
        <v>3025183.2514560008</v>
      </c>
      <c r="BH86" s="296">
        <f t="shared" si="45"/>
        <v>3188305.877760001</v>
      </c>
      <c r="BI86" s="296">
        <f t="shared" si="45"/>
        <v>3366257.833728001</v>
      </c>
      <c r="BJ86" s="296">
        <f t="shared" si="45"/>
        <v>3544209.789696001</v>
      </c>
      <c r="BK86" s="296">
        <f t="shared" si="45"/>
        <v>3736991.0753280013</v>
      </c>
      <c r="BL86" s="296">
        <f t="shared" si="45"/>
        <v>3929772.3609600011</v>
      </c>
      <c r="BM86" s="296">
        <f t="shared" si="45"/>
        <v>4137382.9762560013</v>
      </c>
      <c r="BN86" s="297">
        <f t="shared" si="45"/>
        <v>4344993.5915520014</v>
      </c>
      <c r="BO86" s="60" t="s">
        <v>101</v>
      </c>
    </row>
    <row r="87" spans="1:67">
      <c r="A87" s="60"/>
      <c r="B87" s="112" t="s">
        <v>346</v>
      </c>
      <c r="C87" s="109"/>
      <c r="D87" s="284"/>
      <c r="E87" s="367">
        <f>E86*(1-C84)</f>
        <v>1918.4</v>
      </c>
      <c r="F87" s="61"/>
      <c r="G87" s="296">
        <f>$E87*(1+HLOOKUP(G$6,$G$1:$L$5,$L$3,0))*G$85*$D$85</f>
        <v>9592</v>
      </c>
      <c r="H87" s="296">
        <f t="shared" si="45"/>
        <v>9592</v>
      </c>
      <c r="I87" s="296">
        <f t="shared" si="45"/>
        <v>19184</v>
      </c>
      <c r="J87" s="296">
        <f t="shared" si="45"/>
        <v>28776.000000000004</v>
      </c>
      <c r="K87" s="296">
        <f t="shared" si="45"/>
        <v>38368</v>
      </c>
      <c r="L87" s="296">
        <f t="shared" si="45"/>
        <v>47960</v>
      </c>
      <c r="M87" s="296">
        <f t="shared" si="45"/>
        <v>67144</v>
      </c>
      <c r="N87" s="296">
        <f t="shared" si="45"/>
        <v>76736</v>
      </c>
      <c r="O87" s="296">
        <f t="shared" si="45"/>
        <v>95920</v>
      </c>
      <c r="P87" s="296">
        <f t="shared" si="45"/>
        <v>115104.00000000001</v>
      </c>
      <c r="Q87" s="296">
        <f t="shared" si="45"/>
        <v>143880</v>
      </c>
      <c r="R87" s="296">
        <f t="shared" si="45"/>
        <v>163064</v>
      </c>
      <c r="S87" s="296">
        <f t="shared" si="45"/>
        <v>196827.84000000003</v>
      </c>
      <c r="T87" s="296">
        <f t="shared" si="45"/>
        <v>207187.20000000001</v>
      </c>
      <c r="U87" s="296">
        <f t="shared" si="45"/>
        <v>227905.92000000004</v>
      </c>
      <c r="V87" s="296">
        <f t="shared" si="45"/>
        <v>238265.28000000003</v>
      </c>
      <c r="W87" s="296">
        <f t="shared" si="45"/>
        <v>258984.00000000006</v>
      </c>
      <c r="X87" s="296">
        <f t="shared" si="45"/>
        <v>279702.72000000003</v>
      </c>
      <c r="Y87" s="296">
        <f t="shared" si="45"/>
        <v>300421.44000000006</v>
      </c>
      <c r="Z87" s="296">
        <f t="shared" si="45"/>
        <v>321140.16000000003</v>
      </c>
      <c r="AA87" s="296">
        <f t="shared" si="45"/>
        <v>341858.88000000006</v>
      </c>
      <c r="AB87" s="296">
        <f t="shared" si="45"/>
        <v>362577.60000000003</v>
      </c>
      <c r="AC87" s="296">
        <f t="shared" si="45"/>
        <v>393655.68000000005</v>
      </c>
      <c r="AD87" s="296">
        <f t="shared" si="45"/>
        <v>414374.40000000002</v>
      </c>
      <c r="AE87" s="296">
        <f t="shared" si="45"/>
        <v>481088.67840000009</v>
      </c>
      <c r="AF87" s="296">
        <f t="shared" si="45"/>
        <v>503464.89600000007</v>
      </c>
      <c r="AG87" s="296">
        <f t="shared" si="45"/>
        <v>537029.22240000009</v>
      </c>
      <c r="AH87" s="296">
        <f t="shared" si="45"/>
        <v>570593.54880000011</v>
      </c>
      <c r="AI87" s="296">
        <f t="shared" si="45"/>
        <v>604157.87520000013</v>
      </c>
      <c r="AJ87" s="296">
        <f t="shared" si="45"/>
        <v>648910.31040000019</v>
      </c>
      <c r="AK87" s="296">
        <f t="shared" si="45"/>
        <v>682474.63680000021</v>
      </c>
      <c r="AL87" s="296">
        <f t="shared" si="45"/>
        <v>727227.07200000016</v>
      </c>
      <c r="AM87" s="296">
        <f t="shared" si="45"/>
        <v>771979.50720000023</v>
      </c>
      <c r="AN87" s="296">
        <f t="shared" si="45"/>
        <v>816731.94240000006</v>
      </c>
      <c r="AO87" s="296">
        <f t="shared" si="45"/>
        <v>861484.37760000012</v>
      </c>
      <c r="AP87" s="296">
        <f t="shared" si="45"/>
        <v>917424.92160000023</v>
      </c>
      <c r="AQ87" s="296">
        <f t="shared" si="45"/>
        <v>1039151.5453440002</v>
      </c>
      <c r="AR87" s="296">
        <f t="shared" si="45"/>
        <v>1099567.3328640002</v>
      </c>
      <c r="AS87" s="296">
        <f t="shared" si="45"/>
        <v>1172066.2778880002</v>
      </c>
      <c r="AT87" s="296">
        <f t="shared" si="45"/>
        <v>1232482.0654080003</v>
      </c>
      <c r="AU87" s="296">
        <f t="shared" si="45"/>
        <v>1304981.0104320003</v>
      </c>
      <c r="AV87" s="296">
        <f t="shared" si="45"/>
        <v>1377479.9554560005</v>
      </c>
      <c r="AW87" s="296">
        <f t="shared" si="45"/>
        <v>1449978.9004800003</v>
      </c>
      <c r="AX87" s="296">
        <f t="shared" si="45"/>
        <v>1534561.0030080003</v>
      </c>
      <c r="AY87" s="296">
        <f t="shared" si="45"/>
        <v>1619143.1055360006</v>
      </c>
      <c r="AZ87" s="296">
        <f t="shared" si="45"/>
        <v>1703725.2080640006</v>
      </c>
      <c r="BA87" s="296">
        <f t="shared" si="45"/>
        <v>1800390.4680960006</v>
      </c>
      <c r="BB87" s="296">
        <f t="shared" si="45"/>
        <v>1897055.7281280004</v>
      </c>
      <c r="BC87" s="296">
        <f t="shared" si="45"/>
        <v>2166268.4773171209</v>
      </c>
      <c r="BD87" s="296">
        <f t="shared" si="45"/>
        <v>2283716.7682560007</v>
      </c>
      <c r="BE87" s="296">
        <f t="shared" si="45"/>
        <v>2401165.059194881</v>
      </c>
      <c r="BF87" s="296">
        <f t="shared" si="45"/>
        <v>2531663.1602380807</v>
      </c>
      <c r="BG87" s="296">
        <f t="shared" si="45"/>
        <v>2662161.2612812808</v>
      </c>
      <c r="BH87" s="296">
        <f t="shared" si="45"/>
        <v>2805709.1724288007</v>
      </c>
      <c r="BI87" s="296">
        <f t="shared" si="45"/>
        <v>2962306.893680641</v>
      </c>
      <c r="BJ87" s="296">
        <f t="shared" si="45"/>
        <v>3118904.6149324812</v>
      </c>
      <c r="BK87" s="296">
        <f t="shared" si="45"/>
        <v>3288552.1462886408</v>
      </c>
      <c r="BL87" s="296">
        <f t="shared" si="45"/>
        <v>3458199.6776448009</v>
      </c>
      <c r="BM87" s="296">
        <f t="shared" si="45"/>
        <v>3640897.0191052812</v>
      </c>
      <c r="BN87" s="297">
        <f t="shared" si="45"/>
        <v>3823594.3605657616</v>
      </c>
      <c r="BO87" s="60" t="s">
        <v>101</v>
      </c>
    </row>
    <row r="88" spans="1:67">
      <c r="A88" s="60"/>
      <c r="B88" s="364" t="s">
        <v>327</v>
      </c>
      <c r="C88" s="109"/>
      <c r="D88" s="284"/>
      <c r="E88" s="284"/>
      <c r="F88" s="338"/>
      <c r="G88" s="296">
        <f>G86-G87</f>
        <v>1308</v>
      </c>
      <c r="H88" s="296">
        <f t="shared" ref="H88:BN88" si="46">H86-H87</f>
        <v>1308</v>
      </c>
      <c r="I88" s="296">
        <f t="shared" si="46"/>
        <v>2616</v>
      </c>
      <c r="J88" s="296">
        <f t="shared" si="46"/>
        <v>3923.9999999999964</v>
      </c>
      <c r="K88" s="296">
        <f t="shared" si="46"/>
        <v>5232</v>
      </c>
      <c r="L88" s="296">
        <f t="shared" si="46"/>
        <v>6540</v>
      </c>
      <c r="M88" s="296">
        <f t="shared" si="46"/>
        <v>9156</v>
      </c>
      <c r="N88" s="296">
        <f t="shared" si="46"/>
        <v>10464</v>
      </c>
      <c r="O88" s="296">
        <f t="shared" si="46"/>
        <v>13080</v>
      </c>
      <c r="P88" s="296">
        <f t="shared" si="46"/>
        <v>15695.999999999985</v>
      </c>
      <c r="Q88" s="296">
        <f t="shared" si="46"/>
        <v>19620</v>
      </c>
      <c r="R88" s="296">
        <f t="shared" si="46"/>
        <v>22236</v>
      </c>
      <c r="S88" s="296">
        <f t="shared" si="46"/>
        <v>26840.159999999974</v>
      </c>
      <c r="T88" s="296">
        <f t="shared" si="46"/>
        <v>28252.799999999988</v>
      </c>
      <c r="U88" s="296">
        <f t="shared" si="46"/>
        <v>31078.079999999958</v>
      </c>
      <c r="V88" s="296">
        <f t="shared" si="46"/>
        <v>32490.719999999972</v>
      </c>
      <c r="W88" s="296">
        <f t="shared" si="46"/>
        <v>35315.999999999942</v>
      </c>
      <c r="X88" s="296">
        <f t="shared" si="46"/>
        <v>38141.27999999997</v>
      </c>
      <c r="Y88" s="296">
        <f t="shared" si="46"/>
        <v>40966.559999999939</v>
      </c>
      <c r="Z88" s="296">
        <f t="shared" si="46"/>
        <v>43791.840000000026</v>
      </c>
      <c r="AA88" s="296">
        <f t="shared" si="46"/>
        <v>46617.119999999937</v>
      </c>
      <c r="AB88" s="296">
        <f t="shared" si="46"/>
        <v>49442.399999999965</v>
      </c>
      <c r="AC88" s="296">
        <f t="shared" si="46"/>
        <v>53680.319999999949</v>
      </c>
      <c r="AD88" s="296">
        <f t="shared" si="46"/>
        <v>56505.599999999977</v>
      </c>
      <c r="AE88" s="296">
        <f t="shared" si="46"/>
        <v>65603.00159999996</v>
      </c>
      <c r="AF88" s="296">
        <f t="shared" si="46"/>
        <v>68654.30400000012</v>
      </c>
      <c r="AG88" s="296">
        <f t="shared" si="46"/>
        <v>73231.257600000012</v>
      </c>
      <c r="AH88" s="296">
        <f t="shared" si="46"/>
        <v>77808.211199999903</v>
      </c>
      <c r="AI88" s="296">
        <f t="shared" si="46"/>
        <v>82385.164799999911</v>
      </c>
      <c r="AJ88" s="296">
        <f t="shared" si="46"/>
        <v>88487.7696</v>
      </c>
      <c r="AK88" s="296">
        <f t="shared" si="46"/>
        <v>93064.723199999891</v>
      </c>
      <c r="AL88" s="296">
        <f t="shared" si="46"/>
        <v>99167.32799999998</v>
      </c>
      <c r="AM88" s="296">
        <f t="shared" si="46"/>
        <v>105269.93279999995</v>
      </c>
      <c r="AN88" s="296">
        <f t="shared" si="46"/>
        <v>111372.53760000016</v>
      </c>
      <c r="AO88" s="296">
        <f t="shared" si="46"/>
        <v>117475.14240000013</v>
      </c>
      <c r="AP88" s="296">
        <f t="shared" si="46"/>
        <v>125103.39840000006</v>
      </c>
      <c r="AQ88" s="296">
        <f t="shared" si="46"/>
        <v>141702.48345599999</v>
      </c>
      <c r="AR88" s="296">
        <f t="shared" si="46"/>
        <v>149940.99993599998</v>
      </c>
      <c r="AS88" s="296">
        <f t="shared" si="46"/>
        <v>159827.21971199987</v>
      </c>
      <c r="AT88" s="296">
        <f t="shared" si="46"/>
        <v>168065.7361920001</v>
      </c>
      <c r="AU88" s="296">
        <f t="shared" si="46"/>
        <v>177951.95596799999</v>
      </c>
      <c r="AV88" s="296">
        <f t="shared" si="46"/>
        <v>187838.17574399989</v>
      </c>
      <c r="AW88" s="296">
        <f t="shared" si="46"/>
        <v>197724.39552000002</v>
      </c>
      <c r="AX88" s="296">
        <f t="shared" si="46"/>
        <v>209258.31859200005</v>
      </c>
      <c r="AY88" s="296">
        <f t="shared" si="46"/>
        <v>220792.24166399962</v>
      </c>
      <c r="AZ88" s="296">
        <f t="shared" si="46"/>
        <v>232326.16473599966</v>
      </c>
      <c r="BA88" s="296">
        <f t="shared" si="46"/>
        <v>245507.7911039996</v>
      </c>
      <c r="BB88" s="296">
        <f t="shared" si="46"/>
        <v>258689.417472</v>
      </c>
      <c r="BC88" s="296">
        <f t="shared" si="46"/>
        <v>295400.24690687982</v>
      </c>
      <c r="BD88" s="296">
        <f t="shared" si="46"/>
        <v>311415.92294399999</v>
      </c>
      <c r="BE88" s="296">
        <f t="shared" si="46"/>
        <v>327431.59898112016</v>
      </c>
      <c r="BF88" s="296">
        <f t="shared" si="46"/>
        <v>345226.79457791988</v>
      </c>
      <c r="BG88" s="296">
        <f t="shared" si="46"/>
        <v>363021.99017472006</v>
      </c>
      <c r="BH88" s="296">
        <f t="shared" si="46"/>
        <v>382596.70533120027</v>
      </c>
      <c r="BI88" s="296">
        <f t="shared" si="46"/>
        <v>403950.94004736003</v>
      </c>
      <c r="BJ88" s="296">
        <f t="shared" si="46"/>
        <v>425305.17476351978</v>
      </c>
      <c r="BK88" s="296">
        <f t="shared" si="46"/>
        <v>448438.92903936049</v>
      </c>
      <c r="BL88" s="296">
        <f t="shared" si="46"/>
        <v>471572.68331520027</v>
      </c>
      <c r="BM88" s="296">
        <f t="shared" si="46"/>
        <v>496485.95715072006</v>
      </c>
      <c r="BN88" s="297">
        <f t="shared" si="46"/>
        <v>521399.23098623985</v>
      </c>
      <c r="BO88" s="60" t="s">
        <v>101</v>
      </c>
    </row>
    <row r="89" spans="1:67" s="58" customFormat="1">
      <c r="B89" s="364" t="s">
        <v>308</v>
      </c>
      <c r="C89" s="109"/>
      <c r="D89" s="284"/>
      <c r="E89" s="284"/>
      <c r="F89" s="61"/>
      <c r="G89" s="296">
        <f>G86*HLOOKUP(G$6,$G$1:$L$5,$L$5,0)</f>
        <v>0</v>
      </c>
      <c r="H89" s="296">
        <f t="shared" ref="H89:BN89" si="47">H86*HLOOKUP(H$6,$G$1:$L$5,$L$5,0)</f>
        <v>0</v>
      </c>
      <c r="I89" s="296">
        <f t="shared" si="47"/>
        <v>0</v>
      </c>
      <c r="J89" s="296">
        <f t="shared" si="47"/>
        <v>0</v>
      </c>
      <c r="K89" s="296">
        <f t="shared" si="47"/>
        <v>0</v>
      </c>
      <c r="L89" s="296">
        <f t="shared" si="47"/>
        <v>0</v>
      </c>
      <c r="M89" s="296">
        <f t="shared" si="47"/>
        <v>0</v>
      </c>
      <c r="N89" s="296">
        <f t="shared" si="47"/>
        <v>0</v>
      </c>
      <c r="O89" s="296">
        <f t="shared" si="47"/>
        <v>0</v>
      </c>
      <c r="P89" s="296">
        <f t="shared" si="47"/>
        <v>0</v>
      </c>
      <c r="Q89" s="296">
        <f t="shared" si="47"/>
        <v>0</v>
      </c>
      <c r="R89" s="296">
        <f t="shared" si="47"/>
        <v>0</v>
      </c>
      <c r="S89" s="296">
        <f t="shared" si="47"/>
        <v>0</v>
      </c>
      <c r="T89" s="296">
        <f t="shared" si="47"/>
        <v>0</v>
      </c>
      <c r="U89" s="296">
        <f t="shared" si="47"/>
        <v>0</v>
      </c>
      <c r="V89" s="296">
        <f t="shared" si="47"/>
        <v>0</v>
      </c>
      <c r="W89" s="296">
        <f t="shared" si="47"/>
        <v>0</v>
      </c>
      <c r="X89" s="296">
        <f t="shared" si="47"/>
        <v>0</v>
      </c>
      <c r="Y89" s="296">
        <f t="shared" si="47"/>
        <v>0</v>
      </c>
      <c r="Z89" s="296">
        <f t="shared" si="47"/>
        <v>0</v>
      </c>
      <c r="AA89" s="296">
        <f t="shared" si="47"/>
        <v>0</v>
      </c>
      <c r="AB89" s="296">
        <f t="shared" si="47"/>
        <v>0</v>
      </c>
      <c r="AC89" s="296">
        <f t="shared" si="47"/>
        <v>0</v>
      </c>
      <c r="AD89" s="296">
        <f t="shared" si="47"/>
        <v>0</v>
      </c>
      <c r="AE89" s="296">
        <f t="shared" si="47"/>
        <v>0</v>
      </c>
      <c r="AF89" s="296">
        <f t="shared" si="47"/>
        <v>0</v>
      </c>
      <c r="AG89" s="296">
        <f t="shared" si="47"/>
        <v>0</v>
      </c>
      <c r="AH89" s="296">
        <f t="shared" si="47"/>
        <v>0</v>
      </c>
      <c r="AI89" s="296">
        <f t="shared" si="47"/>
        <v>0</v>
      </c>
      <c r="AJ89" s="296">
        <f t="shared" si="47"/>
        <v>0</v>
      </c>
      <c r="AK89" s="296">
        <f t="shared" si="47"/>
        <v>0</v>
      </c>
      <c r="AL89" s="296">
        <f t="shared" si="47"/>
        <v>0</v>
      </c>
      <c r="AM89" s="296">
        <f t="shared" si="47"/>
        <v>0</v>
      </c>
      <c r="AN89" s="296">
        <f t="shared" si="47"/>
        <v>0</v>
      </c>
      <c r="AO89" s="296">
        <f t="shared" si="47"/>
        <v>0</v>
      </c>
      <c r="AP89" s="296">
        <f t="shared" si="47"/>
        <v>0</v>
      </c>
      <c r="AQ89" s="296">
        <f t="shared" si="47"/>
        <v>0</v>
      </c>
      <c r="AR89" s="296">
        <f t="shared" si="47"/>
        <v>0</v>
      </c>
      <c r="AS89" s="296">
        <f t="shared" si="47"/>
        <v>0</v>
      </c>
      <c r="AT89" s="296">
        <f t="shared" si="47"/>
        <v>0</v>
      </c>
      <c r="AU89" s="296">
        <f t="shared" si="47"/>
        <v>0</v>
      </c>
      <c r="AV89" s="296">
        <f t="shared" si="47"/>
        <v>0</v>
      </c>
      <c r="AW89" s="296">
        <f t="shared" si="47"/>
        <v>0</v>
      </c>
      <c r="AX89" s="296">
        <f t="shared" si="47"/>
        <v>0</v>
      </c>
      <c r="AY89" s="296">
        <f t="shared" si="47"/>
        <v>0</v>
      </c>
      <c r="AZ89" s="296">
        <f t="shared" si="47"/>
        <v>0</v>
      </c>
      <c r="BA89" s="296">
        <f t="shared" si="47"/>
        <v>0</v>
      </c>
      <c r="BB89" s="296">
        <f t="shared" si="47"/>
        <v>0</v>
      </c>
      <c r="BC89" s="296">
        <f t="shared" si="47"/>
        <v>0</v>
      </c>
      <c r="BD89" s="296">
        <f t="shared" si="47"/>
        <v>0</v>
      </c>
      <c r="BE89" s="296">
        <f t="shared" si="47"/>
        <v>0</v>
      </c>
      <c r="BF89" s="296">
        <f t="shared" si="47"/>
        <v>0</v>
      </c>
      <c r="BG89" s="296">
        <f t="shared" si="47"/>
        <v>0</v>
      </c>
      <c r="BH89" s="296">
        <f t="shared" si="47"/>
        <v>0</v>
      </c>
      <c r="BI89" s="296">
        <f t="shared" si="47"/>
        <v>0</v>
      </c>
      <c r="BJ89" s="296">
        <f t="shared" si="47"/>
        <v>0</v>
      </c>
      <c r="BK89" s="296">
        <f t="shared" si="47"/>
        <v>0</v>
      </c>
      <c r="BL89" s="296">
        <f t="shared" si="47"/>
        <v>0</v>
      </c>
      <c r="BM89" s="296">
        <f t="shared" si="47"/>
        <v>0</v>
      </c>
      <c r="BN89" s="297">
        <f t="shared" si="47"/>
        <v>0</v>
      </c>
      <c r="BO89" s="60" t="s">
        <v>101</v>
      </c>
    </row>
    <row r="90" spans="1:67" s="58" customFormat="1">
      <c r="B90" s="285"/>
      <c r="C90" s="108"/>
      <c r="D90" s="392"/>
      <c r="E90" s="361"/>
      <c r="F90" s="83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7"/>
      <c r="BO90" s="60" t="s">
        <v>101</v>
      </c>
    </row>
    <row r="91" spans="1:67" s="58" customFormat="1">
      <c r="A91" s="60">
        <v>10</v>
      </c>
      <c r="B91" s="114" t="s">
        <v>333</v>
      </c>
      <c r="C91" s="109">
        <v>0.1</v>
      </c>
      <c r="D91" s="108">
        <f>Revenue_B2C!D91</f>
        <v>0.03</v>
      </c>
      <c r="E91" s="284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283"/>
      <c r="BO91" s="60" t="s">
        <v>101</v>
      </c>
    </row>
    <row r="92" spans="1:67" s="58" customFormat="1">
      <c r="A92" s="56"/>
      <c r="B92" s="112" t="s">
        <v>322</v>
      </c>
      <c r="C92" s="44" t="s">
        <v>336</v>
      </c>
      <c r="D92" s="375">
        <v>10</v>
      </c>
      <c r="E92" s="361"/>
      <c r="F92" s="44"/>
      <c r="G92" s="296">
        <f t="shared" ref="G92:BN92" si="48">ROUND(G$25*$D91,0)</f>
        <v>1</v>
      </c>
      <c r="H92" s="296">
        <f t="shared" si="48"/>
        <v>1</v>
      </c>
      <c r="I92" s="296">
        <f t="shared" si="48"/>
        <v>2</v>
      </c>
      <c r="J92" s="296">
        <f t="shared" si="48"/>
        <v>2</v>
      </c>
      <c r="K92" s="296">
        <f t="shared" si="48"/>
        <v>3</v>
      </c>
      <c r="L92" s="296">
        <f t="shared" si="48"/>
        <v>4</v>
      </c>
      <c r="M92" s="296">
        <f t="shared" si="48"/>
        <v>5</v>
      </c>
      <c r="N92" s="296">
        <f t="shared" si="48"/>
        <v>6</v>
      </c>
      <c r="O92" s="296">
        <f t="shared" si="48"/>
        <v>8</v>
      </c>
      <c r="P92" s="296">
        <f t="shared" si="48"/>
        <v>9</v>
      </c>
      <c r="Q92" s="296">
        <f t="shared" si="48"/>
        <v>11</v>
      </c>
      <c r="R92" s="296">
        <f t="shared" si="48"/>
        <v>13</v>
      </c>
      <c r="S92" s="296">
        <f t="shared" si="48"/>
        <v>14</v>
      </c>
      <c r="T92" s="296">
        <f t="shared" si="48"/>
        <v>15</v>
      </c>
      <c r="U92" s="296">
        <f t="shared" si="48"/>
        <v>16</v>
      </c>
      <c r="V92" s="296">
        <f t="shared" si="48"/>
        <v>18</v>
      </c>
      <c r="W92" s="296">
        <f t="shared" si="48"/>
        <v>19</v>
      </c>
      <c r="X92" s="296">
        <f t="shared" si="48"/>
        <v>20</v>
      </c>
      <c r="Y92" s="296">
        <f t="shared" si="48"/>
        <v>22</v>
      </c>
      <c r="Z92" s="296">
        <f t="shared" si="48"/>
        <v>23</v>
      </c>
      <c r="AA92" s="296">
        <f t="shared" si="48"/>
        <v>25</v>
      </c>
      <c r="AB92" s="296">
        <f t="shared" si="48"/>
        <v>26</v>
      </c>
      <c r="AC92" s="296">
        <f t="shared" si="48"/>
        <v>28</v>
      </c>
      <c r="AD92" s="296">
        <f t="shared" si="48"/>
        <v>30</v>
      </c>
      <c r="AE92" s="296">
        <f t="shared" si="48"/>
        <v>32</v>
      </c>
      <c r="AF92" s="296">
        <f t="shared" si="48"/>
        <v>34</v>
      </c>
      <c r="AG92" s="296">
        <f t="shared" si="48"/>
        <v>36</v>
      </c>
      <c r="AH92" s="296">
        <f t="shared" si="48"/>
        <v>38</v>
      </c>
      <c r="AI92" s="296">
        <f t="shared" si="48"/>
        <v>41</v>
      </c>
      <c r="AJ92" s="296">
        <f t="shared" si="48"/>
        <v>43</v>
      </c>
      <c r="AK92" s="296">
        <f t="shared" si="48"/>
        <v>46</v>
      </c>
      <c r="AL92" s="296">
        <f t="shared" si="48"/>
        <v>49</v>
      </c>
      <c r="AM92" s="296">
        <f t="shared" si="48"/>
        <v>52</v>
      </c>
      <c r="AN92" s="296">
        <f t="shared" si="48"/>
        <v>55</v>
      </c>
      <c r="AO92" s="296">
        <f t="shared" si="48"/>
        <v>58</v>
      </c>
      <c r="AP92" s="296">
        <f t="shared" si="48"/>
        <v>61</v>
      </c>
      <c r="AQ92" s="296">
        <f t="shared" si="48"/>
        <v>65</v>
      </c>
      <c r="AR92" s="296">
        <f t="shared" si="48"/>
        <v>68</v>
      </c>
      <c r="AS92" s="296">
        <f t="shared" si="48"/>
        <v>72</v>
      </c>
      <c r="AT92" s="296">
        <f t="shared" si="48"/>
        <v>77</v>
      </c>
      <c r="AU92" s="296">
        <f t="shared" si="48"/>
        <v>81</v>
      </c>
      <c r="AV92" s="296">
        <f t="shared" si="48"/>
        <v>85</v>
      </c>
      <c r="AW92" s="296">
        <f t="shared" si="48"/>
        <v>90</v>
      </c>
      <c r="AX92" s="296">
        <f t="shared" si="48"/>
        <v>95</v>
      </c>
      <c r="AY92" s="296">
        <f t="shared" si="48"/>
        <v>100</v>
      </c>
      <c r="AZ92" s="296">
        <f t="shared" si="48"/>
        <v>106</v>
      </c>
      <c r="BA92" s="296">
        <f t="shared" si="48"/>
        <v>112</v>
      </c>
      <c r="BB92" s="296">
        <f t="shared" si="48"/>
        <v>118</v>
      </c>
      <c r="BC92" s="296">
        <f t="shared" si="48"/>
        <v>124</v>
      </c>
      <c r="BD92" s="296">
        <f t="shared" si="48"/>
        <v>131</v>
      </c>
      <c r="BE92" s="296">
        <f t="shared" si="48"/>
        <v>138</v>
      </c>
      <c r="BF92" s="296">
        <f t="shared" si="48"/>
        <v>145</v>
      </c>
      <c r="BG92" s="296">
        <f t="shared" si="48"/>
        <v>153</v>
      </c>
      <c r="BH92" s="296">
        <f t="shared" si="48"/>
        <v>161</v>
      </c>
      <c r="BI92" s="296">
        <f t="shared" si="48"/>
        <v>170</v>
      </c>
      <c r="BJ92" s="296">
        <f t="shared" si="48"/>
        <v>179</v>
      </c>
      <c r="BK92" s="296">
        <f t="shared" si="48"/>
        <v>189</v>
      </c>
      <c r="BL92" s="296">
        <f t="shared" si="48"/>
        <v>199</v>
      </c>
      <c r="BM92" s="296">
        <f t="shared" si="48"/>
        <v>209</v>
      </c>
      <c r="BN92" s="297">
        <f t="shared" si="48"/>
        <v>220</v>
      </c>
      <c r="BO92" s="60" t="s">
        <v>101</v>
      </c>
    </row>
    <row r="93" spans="1:67">
      <c r="A93" s="60"/>
      <c r="B93" s="112" t="s">
        <v>323</v>
      </c>
      <c r="C93" s="109"/>
      <c r="D93" s="284"/>
      <c r="E93" s="367">
        <v>810</v>
      </c>
      <c r="F93" s="61"/>
      <c r="G93" s="296">
        <f>$E93*(1+HLOOKUP(G$6,$G$1:$L$5,$L$3,0))*G$92*$D$92</f>
        <v>8100</v>
      </c>
      <c r="H93" s="296">
        <f t="shared" ref="H93:BN94" si="49">$E93*(1+HLOOKUP(H$6,$G$1:$L$5,$L$3,0))*H$92*$D$92</f>
        <v>8100</v>
      </c>
      <c r="I93" s="296">
        <f t="shared" si="49"/>
        <v>16200</v>
      </c>
      <c r="J93" s="296">
        <f t="shared" si="49"/>
        <v>16200</v>
      </c>
      <c r="K93" s="296">
        <f t="shared" si="49"/>
        <v>24300</v>
      </c>
      <c r="L93" s="296">
        <f t="shared" si="49"/>
        <v>32400</v>
      </c>
      <c r="M93" s="296">
        <f t="shared" si="49"/>
        <v>40500</v>
      </c>
      <c r="N93" s="296">
        <f t="shared" si="49"/>
        <v>48600</v>
      </c>
      <c r="O93" s="296">
        <f t="shared" si="49"/>
        <v>64800</v>
      </c>
      <c r="P93" s="296">
        <f t="shared" si="49"/>
        <v>72900</v>
      </c>
      <c r="Q93" s="296">
        <f t="shared" si="49"/>
        <v>89100</v>
      </c>
      <c r="R93" s="296">
        <f t="shared" si="49"/>
        <v>105300</v>
      </c>
      <c r="S93" s="296">
        <f t="shared" si="49"/>
        <v>122472</v>
      </c>
      <c r="T93" s="296">
        <f t="shared" si="49"/>
        <v>131220.00000000003</v>
      </c>
      <c r="U93" s="296">
        <f t="shared" si="49"/>
        <v>139968</v>
      </c>
      <c r="V93" s="296">
        <f t="shared" si="49"/>
        <v>157464</v>
      </c>
      <c r="W93" s="296">
        <f t="shared" si="49"/>
        <v>166212</v>
      </c>
      <c r="X93" s="296">
        <f t="shared" si="49"/>
        <v>174960</v>
      </c>
      <c r="Y93" s="296">
        <f t="shared" si="49"/>
        <v>192456.00000000003</v>
      </c>
      <c r="Z93" s="296">
        <f t="shared" si="49"/>
        <v>201204</v>
      </c>
      <c r="AA93" s="296">
        <f t="shared" si="49"/>
        <v>218700</v>
      </c>
      <c r="AB93" s="296">
        <f t="shared" si="49"/>
        <v>227448.00000000003</v>
      </c>
      <c r="AC93" s="296">
        <f t="shared" si="49"/>
        <v>244944</v>
      </c>
      <c r="AD93" s="296">
        <f t="shared" si="49"/>
        <v>262440.00000000006</v>
      </c>
      <c r="AE93" s="296">
        <f t="shared" si="49"/>
        <v>302330.88</v>
      </c>
      <c r="AF93" s="296">
        <f t="shared" si="49"/>
        <v>321226.56000000006</v>
      </c>
      <c r="AG93" s="296">
        <f t="shared" si="49"/>
        <v>340122.24</v>
      </c>
      <c r="AH93" s="296">
        <f t="shared" si="49"/>
        <v>359017.92000000004</v>
      </c>
      <c r="AI93" s="296">
        <f t="shared" si="49"/>
        <v>387361.44000000006</v>
      </c>
      <c r="AJ93" s="296">
        <f t="shared" si="49"/>
        <v>406257.12000000005</v>
      </c>
      <c r="AK93" s="296">
        <f t="shared" si="49"/>
        <v>434600.64000000007</v>
      </c>
      <c r="AL93" s="296">
        <f t="shared" si="49"/>
        <v>462944.16000000003</v>
      </c>
      <c r="AM93" s="296">
        <f t="shared" si="49"/>
        <v>491287.68000000005</v>
      </c>
      <c r="AN93" s="296">
        <f t="shared" si="49"/>
        <v>519631.2</v>
      </c>
      <c r="AO93" s="296">
        <f t="shared" si="49"/>
        <v>547974.72000000009</v>
      </c>
      <c r="AP93" s="296">
        <f t="shared" si="49"/>
        <v>576318.24000000011</v>
      </c>
      <c r="AQ93" s="296">
        <f t="shared" si="49"/>
        <v>663238.36800000002</v>
      </c>
      <c r="AR93" s="296">
        <f t="shared" si="49"/>
        <v>693849.36960000009</v>
      </c>
      <c r="AS93" s="296">
        <f t="shared" si="49"/>
        <v>734664.03840000019</v>
      </c>
      <c r="AT93" s="296">
        <f t="shared" si="49"/>
        <v>785682.37440000009</v>
      </c>
      <c r="AU93" s="296">
        <f t="shared" si="49"/>
        <v>826497.04320000007</v>
      </c>
      <c r="AV93" s="296">
        <f t="shared" si="49"/>
        <v>867311.71200000006</v>
      </c>
      <c r="AW93" s="296">
        <f t="shared" si="49"/>
        <v>918330.04800000007</v>
      </c>
      <c r="AX93" s="296">
        <f t="shared" si="49"/>
        <v>969348.38400000008</v>
      </c>
      <c r="AY93" s="296">
        <f t="shared" si="49"/>
        <v>1020366.7200000001</v>
      </c>
      <c r="AZ93" s="296">
        <f t="shared" si="49"/>
        <v>1081588.7232000001</v>
      </c>
      <c r="BA93" s="296">
        <f t="shared" si="49"/>
        <v>1142810.7264</v>
      </c>
      <c r="BB93" s="296">
        <f t="shared" si="49"/>
        <v>1204032.7296000002</v>
      </c>
      <c r="BC93" s="296">
        <f t="shared" si="49"/>
        <v>1366475.1114240005</v>
      </c>
      <c r="BD93" s="296">
        <f t="shared" si="49"/>
        <v>1443614.8354560002</v>
      </c>
      <c r="BE93" s="296">
        <f t="shared" si="49"/>
        <v>1520754.5594880006</v>
      </c>
      <c r="BF93" s="296">
        <f t="shared" si="49"/>
        <v>1597894.2835200005</v>
      </c>
      <c r="BG93" s="296">
        <f t="shared" si="49"/>
        <v>1686053.9681280006</v>
      </c>
      <c r="BH93" s="296">
        <f t="shared" si="49"/>
        <v>1774213.6527360003</v>
      </c>
      <c r="BI93" s="296">
        <f t="shared" si="49"/>
        <v>1873393.2979200007</v>
      </c>
      <c r="BJ93" s="296">
        <f t="shared" si="49"/>
        <v>1972572.9431040005</v>
      </c>
      <c r="BK93" s="296">
        <f t="shared" si="49"/>
        <v>2082772.5488640007</v>
      </c>
      <c r="BL93" s="296">
        <f t="shared" si="49"/>
        <v>2192972.1546240007</v>
      </c>
      <c r="BM93" s="296">
        <f t="shared" si="49"/>
        <v>2303171.7603840008</v>
      </c>
      <c r="BN93" s="297">
        <f t="shared" si="49"/>
        <v>2424391.3267200007</v>
      </c>
      <c r="BO93" s="60" t="s">
        <v>101</v>
      </c>
    </row>
    <row r="94" spans="1:67">
      <c r="A94" s="60"/>
      <c r="B94" s="112" t="s">
        <v>346</v>
      </c>
      <c r="C94" s="109"/>
      <c r="D94" s="284"/>
      <c r="E94" s="367">
        <f>E93*(1-C91)</f>
        <v>729</v>
      </c>
      <c r="F94" s="61"/>
      <c r="G94" s="296">
        <f>$E94*(1+HLOOKUP(G$6,$G$1:$L$5,$L$3,0))*G$92*$D$92</f>
        <v>7290</v>
      </c>
      <c r="H94" s="296">
        <f t="shared" si="49"/>
        <v>7290</v>
      </c>
      <c r="I94" s="296">
        <f t="shared" si="49"/>
        <v>14580</v>
      </c>
      <c r="J94" s="296">
        <f t="shared" si="49"/>
        <v>14580</v>
      </c>
      <c r="K94" s="296">
        <f t="shared" si="49"/>
        <v>21870</v>
      </c>
      <c r="L94" s="296">
        <f t="shared" si="49"/>
        <v>29160</v>
      </c>
      <c r="M94" s="296">
        <f t="shared" si="49"/>
        <v>36450</v>
      </c>
      <c r="N94" s="296">
        <f t="shared" si="49"/>
        <v>43740</v>
      </c>
      <c r="O94" s="296">
        <f t="shared" si="49"/>
        <v>58320</v>
      </c>
      <c r="P94" s="296">
        <f t="shared" si="49"/>
        <v>65610</v>
      </c>
      <c r="Q94" s="296">
        <f t="shared" si="49"/>
        <v>80190</v>
      </c>
      <c r="R94" s="296">
        <f t="shared" si="49"/>
        <v>94770</v>
      </c>
      <c r="S94" s="296">
        <f t="shared" si="49"/>
        <v>110224.80000000002</v>
      </c>
      <c r="T94" s="296">
        <f t="shared" si="49"/>
        <v>118098.00000000001</v>
      </c>
      <c r="U94" s="296">
        <f t="shared" si="49"/>
        <v>125971.20000000001</v>
      </c>
      <c r="V94" s="296">
        <f t="shared" si="49"/>
        <v>141717.6</v>
      </c>
      <c r="W94" s="296">
        <f t="shared" si="49"/>
        <v>149590.80000000002</v>
      </c>
      <c r="X94" s="296">
        <f t="shared" si="49"/>
        <v>157464</v>
      </c>
      <c r="Y94" s="296">
        <f t="shared" si="49"/>
        <v>173210.40000000002</v>
      </c>
      <c r="Z94" s="296">
        <f t="shared" si="49"/>
        <v>181083.6</v>
      </c>
      <c r="AA94" s="296">
        <f t="shared" si="49"/>
        <v>196830</v>
      </c>
      <c r="AB94" s="296">
        <f t="shared" si="49"/>
        <v>204703.2</v>
      </c>
      <c r="AC94" s="296">
        <f t="shared" si="49"/>
        <v>220449.60000000003</v>
      </c>
      <c r="AD94" s="296">
        <f t="shared" si="49"/>
        <v>236196.00000000003</v>
      </c>
      <c r="AE94" s="296">
        <f t="shared" si="49"/>
        <v>272097.79200000002</v>
      </c>
      <c r="AF94" s="296">
        <f t="shared" si="49"/>
        <v>289103.90399999998</v>
      </c>
      <c r="AG94" s="296">
        <f t="shared" si="49"/>
        <v>306110.016</v>
      </c>
      <c r="AH94" s="296">
        <f t="shared" si="49"/>
        <v>323116.12800000003</v>
      </c>
      <c r="AI94" s="296">
        <f t="shared" si="49"/>
        <v>348625.29600000003</v>
      </c>
      <c r="AJ94" s="296">
        <f t="shared" si="49"/>
        <v>365631.408</v>
      </c>
      <c r="AK94" s="296">
        <f t="shared" si="49"/>
        <v>391140.576</v>
      </c>
      <c r="AL94" s="296">
        <f t="shared" si="49"/>
        <v>416649.74400000001</v>
      </c>
      <c r="AM94" s="296">
        <f t="shared" si="49"/>
        <v>442158.91200000001</v>
      </c>
      <c r="AN94" s="296">
        <f t="shared" si="49"/>
        <v>467668.08000000007</v>
      </c>
      <c r="AO94" s="296">
        <f t="shared" si="49"/>
        <v>493177.24800000002</v>
      </c>
      <c r="AP94" s="296">
        <f t="shared" si="49"/>
        <v>518686.41600000003</v>
      </c>
      <c r="AQ94" s="296">
        <f t="shared" si="49"/>
        <v>596914.53120000008</v>
      </c>
      <c r="AR94" s="296">
        <f t="shared" si="49"/>
        <v>624464.43264000013</v>
      </c>
      <c r="AS94" s="296">
        <f t="shared" si="49"/>
        <v>661197.63456000015</v>
      </c>
      <c r="AT94" s="296">
        <f t="shared" si="49"/>
        <v>707114.13696000015</v>
      </c>
      <c r="AU94" s="296">
        <f t="shared" si="49"/>
        <v>743847.33888000017</v>
      </c>
      <c r="AV94" s="296">
        <f t="shared" si="49"/>
        <v>780580.54080000019</v>
      </c>
      <c r="AW94" s="296">
        <f t="shared" si="49"/>
        <v>826497.04320000019</v>
      </c>
      <c r="AX94" s="296">
        <f t="shared" si="49"/>
        <v>872413.54560000007</v>
      </c>
      <c r="AY94" s="296">
        <f t="shared" si="49"/>
        <v>918330.04800000007</v>
      </c>
      <c r="AZ94" s="296">
        <f t="shared" si="49"/>
        <v>973429.85088000016</v>
      </c>
      <c r="BA94" s="296">
        <f t="shared" si="49"/>
        <v>1028529.6537600002</v>
      </c>
      <c r="BB94" s="296">
        <f t="shared" si="49"/>
        <v>1083629.4566400002</v>
      </c>
      <c r="BC94" s="296">
        <f t="shared" si="49"/>
        <v>1229827.6002816004</v>
      </c>
      <c r="BD94" s="296">
        <f t="shared" si="49"/>
        <v>1299253.3519104004</v>
      </c>
      <c r="BE94" s="296">
        <f t="shared" si="49"/>
        <v>1368679.1035392005</v>
      </c>
      <c r="BF94" s="296">
        <f t="shared" si="49"/>
        <v>1438104.8551680006</v>
      </c>
      <c r="BG94" s="296">
        <f t="shared" si="49"/>
        <v>1517448.5713152005</v>
      </c>
      <c r="BH94" s="296">
        <f t="shared" si="49"/>
        <v>1596792.2874624003</v>
      </c>
      <c r="BI94" s="296">
        <f t="shared" si="49"/>
        <v>1686053.9681280006</v>
      </c>
      <c r="BJ94" s="296">
        <f t="shared" si="49"/>
        <v>1775315.6487936005</v>
      </c>
      <c r="BK94" s="296">
        <f t="shared" si="49"/>
        <v>1874495.2939776005</v>
      </c>
      <c r="BL94" s="296">
        <f t="shared" si="49"/>
        <v>1973674.9391616005</v>
      </c>
      <c r="BM94" s="296">
        <f t="shared" si="49"/>
        <v>2072854.5843456006</v>
      </c>
      <c r="BN94" s="297">
        <f t="shared" si="49"/>
        <v>2181952.1940480005</v>
      </c>
      <c r="BO94" s="60" t="s">
        <v>101</v>
      </c>
    </row>
    <row r="95" spans="1:67">
      <c r="A95" s="60"/>
      <c r="B95" s="364" t="s">
        <v>327</v>
      </c>
      <c r="C95" s="109"/>
      <c r="D95" s="284"/>
      <c r="E95" s="284"/>
      <c r="F95" s="338"/>
      <c r="G95" s="296">
        <f>G93-G94</f>
        <v>810</v>
      </c>
      <c r="H95" s="296">
        <f t="shared" ref="H95:BN95" si="50">H93-H94</f>
        <v>810</v>
      </c>
      <c r="I95" s="296">
        <f t="shared" si="50"/>
        <v>1620</v>
      </c>
      <c r="J95" s="296">
        <f t="shared" si="50"/>
        <v>1620</v>
      </c>
      <c r="K95" s="296">
        <f t="shared" si="50"/>
        <v>2430</v>
      </c>
      <c r="L95" s="296">
        <f t="shared" si="50"/>
        <v>3240</v>
      </c>
      <c r="M95" s="296">
        <f t="shared" si="50"/>
        <v>4050</v>
      </c>
      <c r="N95" s="296">
        <f t="shared" si="50"/>
        <v>4860</v>
      </c>
      <c r="O95" s="296">
        <f t="shared" si="50"/>
        <v>6480</v>
      </c>
      <c r="P95" s="296">
        <f t="shared" si="50"/>
        <v>7290</v>
      </c>
      <c r="Q95" s="296">
        <f t="shared" si="50"/>
        <v>8910</v>
      </c>
      <c r="R95" s="296">
        <f t="shared" si="50"/>
        <v>10530</v>
      </c>
      <c r="S95" s="296">
        <f t="shared" si="50"/>
        <v>12247.199999999983</v>
      </c>
      <c r="T95" s="296">
        <f t="shared" si="50"/>
        <v>13122.000000000015</v>
      </c>
      <c r="U95" s="296">
        <f t="shared" si="50"/>
        <v>13996.799999999988</v>
      </c>
      <c r="V95" s="296">
        <f t="shared" si="50"/>
        <v>15746.399999999994</v>
      </c>
      <c r="W95" s="296">
        <f t="shared" si="50"/>
        <v>16621.199999999983</v>
      </c>
      <c r="X95" s="296">
        <f t="shared" si="50"/>
        <v>17496</v>
      </c>
      <c r="Y95" s="296">
        <f t="shared" si="50"/>
        <v>19245.600000000006</v>
      </c>
      <c r="Z95" s="296">
        <f t="shared" si="50"/>
        <v>20120.399999999994</v>
      </c>
      <c r="AA95" s="296">
        <f t="shared" si="50"/>
        <v>21870</v>
      </c>
      <c r="AB95" s="296">
        <f t="shared" si="50"/>
        <v>22744.800000000017</v>
      </c>
      <c r="AC95" s="296">
        <f t="shared" si="50"/>
        <v>24494.399999999965</v>
      </c>
      <c r="AD95" s="296">
        <f t="shared" si="50"/>
        <v>26244.000000000029</v>
      </c>
      <c r="AE95" s="296">
        <f t="shared" si="50"/>
        <v>30233.087999999989</v>
      </c>
      <c r="AF95" s="296">
        <f t="shared" si="50"/>
        <v>32122.656000000075</v>
      </c>
      <c r="AG95" s="296">
        <f t="shared" si="50"/>
        <v>34012.223999999987</v>
      </c>
      <c r="AH95" s="296">
        <f t="shared" si="50"/>
        <v>35901.792000000016</v>
      </c>
      <c r="AI95" s="296">
        <f t="shared" si="50"/>
        <v>38736.144000000029</v>
      </c>
      <c r="AJ95" s="296">
        <f t="shared" si="50"/>
        <v>40625.712000000058</v>
      </c>
      <c r="AK95" s="296">
        <f t="shared" si="50"/>
        <v>43460.064000000071</v>
      </c>
      <c r="AL95" s="296">
        <f t="shared" si="50"/>
        <v>46294.416000000027</v>
      </c>
      <c r="AM95" s="296">
        <f t="shared" si="50"/>
        <v>49128.76800000004</v>
      </c>
      <c r="AN95" s="296">
        <f t="shared" si="50"/>
        <v>51963.119999999937</v>
      </c>
      <c r="AO95" s="296">
        <f t="shared" si="50"/>
        <v>54797.472000000067</v>
      </c>
      <c r="AP95" s="296">
        <f t="shared" si="50"/>
        <v>57631.824000000081</v>
      </c>
      <c r="AQ95" s="296">
        <f t="shared" si="50"/>
        <v>66323.836799999932</v>
      </c>
      <c r="AR95" s="296">
        <f t="shared" si="50"/>
        <v>69384.936959999963</v>
      </c>
      <c r="AS95" s="296">
        <f t="shared" si="50"/>
        <v>73466.403840000043</v>
      </c>
      <c r="AT95" s="296">
        <f t="shared" si="50"/>
        <v>78568.237439999939</v>
      </c>
      <c r="AU95" s="296">
        <f t="shared" si="50"/>
        <v>82649.704319999903</v>
      </c>
      <c r="AV95" s="296">
        <f t="shared" si="50"/>
        <v>86731.171199999866</v>
      </c>
      <c r="AW95" s="296">
        <f t="shared" si="50"/>
        <v>91833.004799999879</v>
      </c>
      <c r="AX95" s="296">
        <f t="shared" si="50"/>
        <v>96934.838400000008</v>
      </c>
      <c r="AY95" s="296">
        <f t="shared" si="50"/>
        <v>102036.67200000002</v>
      </c>
      <c r="AZ95" s="296">
        <f t="shared" si="50"/>
        <v>108158.87231999997</v>
      </c>
      <c r="BA95" s="296">
        <f t="shared" si="50"/>
        <v>114281.07263999979</v>
      </c>
      <c r="BB95" s="296">
        <f t="shared" si="50"/>
        <v>120403.27295999997</v>
      </c>
      <c r="BC95" s="296">
        <f t="shared" si="50"/>
        <v>136647.51114240009</v>
      </c>
      <c r="BD95" s="296">
        <f t="shared" si="50"/>
        <v>144361.48354559974</v>
      </c>
      <c r="BE95" s="296">
        <f t="shared" si="50"/>
        <v>152075.45594880008</v>
      </c>
      <c r="BF95" s="296">
        <f t="shared" si="50"/>
        <v>159789.42835199996</v>
      </c>
      <c r="BG95" s="296">
        <f t="shared" si="50"/>
        <v>168605.39681280009</v>
      </c>
      <c r="BH95" s="296">
        <f t="shared" si="50"/>
        <v>177421.36527359998</v>
      </c>
      <c r="BI95" s="296">
        <f t="shared" si="50"/>
        <v>187339.32979200012</v>
      </c>
      <c r="BJ95" s="296">
        <f t="shared" si="50"/>
        <v>197257.29431040003</v>
      </c>
      <c r="BK95" s="296">
        <f t="shared" si="50"/>
        <v>208277.25488640019</v>
      </c>
      <c r="BL95" s="296">
        <f t="shared" si="50"/>
        <v>219297.21546240011</v>
      </c>
      <c r="BM95" s="296">
        <f t="shared" si="50"/>
        <v>230317.17603840027</v>
      </c>
      <c r="BN95" s="297">
        <f t="shared" si="50"/>
        <v>242439.13267200021</v>
      </c>
      <c r="BO95" s="60" t="s">
        <v>101</v>
      </c>
    </row>
    <row r="96" spans="1:67" s="58" customFormat="1">
      <c r="B96" s="364" t="s">
        <v>308</v>
      </c>
      <c r="C96" s="109"/>
      <c r="D96" s="284"/>
      <c r="E96" s="284"/>
      <c r="F96" s="61"/>
      <c r="G96" s="296">
        <f>G93*HLOOKUP(G$6,$G$1:$L$5,$L$5,0)</f>
        <v>0</v>
      </c>
      <c r="H96" s="296">
        <f t="shared" ref="H96:BN96" si="51">H93*HLOOKUP(H$6,$G$1:$L$5,$L$5,0)</f>
        <v>0</v>
      </c>
      <c r="I96" s="296">
        <f t="shared" si="51"/>
        <v>0</v>
      </c>
      <c r="J96" s="296">
        <f t="shared" si="51"/>
        <v>0</v>
      </c>
      <c r="K96" s="296">
        <f t="shared" si="51"/>
        <v>0</v>
      </c>
      <c r="L96" s="296">
        <f t="shared" si="51"/>
        <v>0</v>
      </c>
      <c r="M96" s="296">
        <f t="shared" si="51"/>
        <v>0</v>
      </c>
      <c r="N96" s="296">
        <f t="shared" si="51"/>
        <v>0</v>
      </c>
      <c r="O96" s="296">
        <f t="shared" si="51"/>
        <v>0</v>
      </c>
      <c r="P96" s="296">
        <f t="shared" si="51"/>
        <v>0</v>
      </c>
      <c r="Q96" s="296">
        <f t="shared" si="51"/>
        <v>0</v>
      </c>
      <c r="R96" s="296">
        <f t="shared" si="51"/>
        <v>0</v>
      </c>
      <c r="S96" s="296">
        <f t="shared" si="51"/>
        <v>0</v>
      </c>
      <c r="T96" s="296">
        <f t="shared" si="51"/>
        <v>0</v>
      </c>
      <c r="U96" s="296">
        <f t="shared" si="51"/>
        <v>0</v>
      </c>
      <c r="V96" s="296">
        <f t="shared" si="51"/>
        <v>0</v>
      </c>
      <c r="W96" s="296">
        <f t="shared" si="51"/>
        <v>0</v>
      </c>
      <c r="X96" s="296">
        <f t="shared" si="51"/>
        <v>0</v>
      </c>
      <c r="Y96" s="296">
        <f t="shared" si="51"/>
        <v>0</v>
      </c>
      <c r="Z96" s="296">
        <f t="shared" si="51"/>
        <v>0</v>
      </c>
      <c r="AA96" s="296">
        <f t="shared" si="51"/>
        <v>0</v>
      </c>
      <c r="AB96" s="296">
        <f t="shared" si="51"/>
        <v>0</v>
      </c>
      <c r="AC96" s="296">
        <f t="shared" si="51"/>
        <v>0</v>
      </c>
      <c r="AD96" s="296">
        <f t="shared" si="51"/>
        <v>0</v>
      </c>
      <c r="AE96" s="296">
        <f t="shared" si="51"/>
        <v>0</v>
      </c>
      <c r="AF96" s="296">
        <f t="shared" si="51"/>
        <v>0</v>
      </c>
      <c r="AG96" s="296">
        <f t="shared" si="51"/>
        <v>0</v>
      </c>
      <c r="AH96" s="296">
        <f t="shared" si="51"/>
        <v>0</v>
      </c>
      <c r="AI96" s="296">
        <f t="shared" si="51"/>
        <v>0</v>
      </c>
      <c r="AJ96" s="296">
        <f t="shared" si="51"/>
        <v>0</v>
      </c>
      <c r="AK96" s="296">
        <f t="shared" si="51"/>
        <v>0</v>
      </c>
      <c r="AL96" s="296">
        <f t="shared" si="51"/>
        <v>0</v>
      </c>
      <c r="AM96" s="296">
        <f t="shared" si="51"/>
        <v>0</v>
      </c>
      <c r="AN96" s="296">
        <f t="shared" si="51"/>
        <v>0</v>
      </c>
      <c r="AO96" s="296">
        <f t="shared" si="51"/>
        <v>0</v>
      </c>
      <c r="AP96" s="296">
        <f t="shared" si="51"/>
        <v>0</v>
      </c>
      <c r="AQ96" s="296">
        <f t="shared" si="51"/>
        <v>0</v>
      </c>
      <c r="AR96" s="296">
        <f t="shared" si="51"/>
        <v>0</v>
      </c>
      <c r="AS96" s="296">
        <f t="shared" si="51"/>
        <v>0</v>
      </c>
      <c r="AT96" s="296">
        <f t="shared" si="51"/>
        <v>0</v>
      </c>
      <c r="AU96" s="296">
        <f t="shared" si="51"/>
        <v>0</v>
      </c>
      <c r="AV96" s="296">
        <f t="shared" si="51"/>
        <v>0</v>
      </c>
      <c r="AW96" s="296">
        <f t="shared" si="51"/>
        <v>0</v>
      </c>
      <c r="AX96" s="296">
        <f t="shared" si="51"/>
        <v>0</v>
      </c>
      <c r="AY96" s="296">
        <f t="shared" si="51"/>
        <v>0</v>
      </c>
      <c r="AZ96" s="296">
        <f t="shared" si="51"/>
        <v>0</v>
      </c>
      <c r="BA96" s="296">
        <f t="shared" si="51"/>
        <v>0</v>
      </c>
      <c r="BB96" s="296">
        <f t="shared" si="51"/>
        <v>0</v>
      </c>
      <c r="BC96" s="296">
        <f t="shared" si="51"/>
        <v>0</v>
      </c>
      <c r="BD96" s="296">
        <f t="shared" si="51"/>
        <v>0</v>
      </c>
      <c r="BE96" s="296">
        <f t="shared" si="51"/>
        <v>0</v>
      </c>
      <c r="BF96" s="296">
        <f t="shared" si="51"/>
        <v>0</v>
      </c>
      <c r="BG96" s="296">
        <f t="shared" si="51"/>
        <v>0</v>
      </c>
      <c r="BH96" s="296">
        <f t="shared" si="51"/>
        <v>0</v>
      </c>
      <c r="BI96" s="296">
        <f t="shared" si="51"/>
        <v>0</v>
      </c>
      <c r="BJ96" s="296">
        <f t="shared" si="51"/>
        <v>0</v>
      </c>
      <c r="BK96" s="296">
        <f t="shared" si="51"/>
        <v>0</v>
      </c>
      <c r="BL96" s="296">
        <f t="shared" si="51"/>
        <v>0</v>
      </c>
      <c r="BM96" s="296">
        <f t="shared" si="51"/>
        <v>0</v>
      </c>
      <c r="BN96" s="297">
        <f t="shared" si="51"/>
        <v>0</v>
      </c>
      <c r="BO96" s="60" t="s">
        <v>101</v>
      </c>
    </row>
    <row r="97" spans="1:67" s="58" customFormat="1">
      <c r="B97" s="285"/>
      <c r="C97" s="108"/>
      <c r="D97" s="392"/>
      <c r="E97" s="361"/>
      <c r="F97" s="83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7"/>
      <c r="BO97" s="60" t="s">
        <v>101</v>
      </c>
    </row>
    <row r="98" spans="1:67" s="58" customFormat="1">
      <c r="A98" s="60">
        <v>11</v>
      </c>
      <c r="B98" s="114" t="s">
        <v>326</v>
      </c>
      <c r="C98" s="109">
        <v>0.15</v>
      </c>
      <c r="D98" s="108">
        <f>Revenue_B2C!D98</f>
        <v>0.03</v>
      </c>
      <c r="E98" s="284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283"/>
      <c r="BO98" s="60" t="s">
        <v>101</v>
      </c>
    </row>
    <row r="99" spans="1:67" s="58" customFormat="1">
      <c r="A99" s="56"/>
      <c r="B99" s="112" t="s">
        <v>322</v>
      </c>
      <c r="C99" s="44" t="s">
        <v>336</v>
      </c>
      <c r="D99" s="376">
        <v>10</v>
      </c>
      <c r="E99" s="361"/>
      <c r="F99" s="44"/>
      <c r="G99" s="296">
        <f t="shared" ref="G99:BN99" si="52">ROUND(G$25*$D98,0)</f>
        <v>1</v>
      </c>
      <c r="H99" s="296">
        <f t="shared" si="52"/>
        <v>1</v>
      </c>
      <c r="I99" s="296">
        <f t="shared" si="52"/>
        <v>2</v>
      </c>
      <c r="J99" s="296">
        <f t="shared" si="52"/>
        <v>2</v>
      </c>
      <c r="K99" s="296">
        <f t="shared" si="52"/>
        <v>3</v>
      </c>
      <c r="L99" s="296">
        <f t="shared" si="52"/>
        <v>4</v>
      </c>
      <c r="M99" s="296">
        <f t="shared" si="52"/>
        <v>5</v>
      </c>
      <c r="N99" s="296">
        <f t="shared" si="52"/>
        <v>6</v>
      </c>
      <c r="O99" s="296">
        <f t="shared" si="52"/>
        <v>8</v>
      </c>
      <c r="P99" s="296">
        <f t="shared" si="52"/>
        <v>9</v>
      </c>
      <c r="Q99" s="296">
        <f t="shared" si="52"/>
        <v>11</v>
      </c>
      <c r="R99" s="296">
        <f t="shared" si="52"/>
        <v>13</v>
      </c>
      <c r="S99" s="296">
        <f t="shared" si="52"/>
        <v>14</v>
      </c>
      <c r="T99" s="296">
        <f t="shared" si="52"/>
        <v>15</v>
      </c>
      <c r="U99" s="296">
        <f t="shared" si="52"/>
        <v>16</v>
      </c>
      <c r="V99" s="296">
        <f t="shared" si="52"/>
        <v>18</v>
      </c>
      <c r="W99" s="296">
        <f t="shared" si="52"/>
        <v>19</v>
      </c>
      <c r="X99" s="296">
        <f t="shared" si="52"/>
        <v>20</v>
      </c>
      <c r="Y99" s="296">
        <f t="shared" si="52"/>
        <v>22</v>
      </c>
      <c r="Z99" s="296">
        <f t="shared" si="52"/>
        <v>23</v>
      </c>
      <c r="AA99" s="296">
        <f t="shared" si="52"/>
        <v>25</v>
      </c>
      <c r="AB99" s="296">
        <f t="shared" si="52"/>
        <v>26</v>
      </c>
      <c r="AC99" s="296">
        <f t="shared" si="52"/>
        <v>28</v>
      </c>
      <c r="AD99" s="296">
        <f t="shared" si="52"/>
        <v>30</v>
      </c>
      <c r="AE99" s="296">
        <f t="shared" si="52"/>
        <v>32</v>
      </c>
      <c r="AF99" s="296">
        <f t="shared" si="52"/>
        <v>34</v>
      </c>
      <c r="AG99" s="296">
        <f t="shared" si="52"/>
        <v>36</v>
      </c>
      <c r="AH99" s="296">
        <f t="shared" si="52"/>
        <v>38</v>
      </c>
      <c r="AI99" s="296">
        <f t="shared" si="52"/>
        <v>41</v>
      </c>
      <c r="AJ99" s="296">
        <f t="shared" si="52"/>
        <v>43</v>
      </c>
      <c r="AK99" s="296">
        <f t="shared" si="52"/>
        <v>46</v>
      </c>
      <c r="AL99" s="296">
        <f t="shared" si="52"/>
        <v>49</v>
      </c>
      <c r="AM99" s="296">
        <f t="shared" si="52"/>
        <v>52</v>
      </c>
      <c r="AN99" s="296">
        <f t="shared" si="52"/>
        <v>55</v>
      </c>
      <c r="AO99" s="296">
        <f t="shared" si="52"/>
        <v>58</v>
      </c>
      <c r="AP99" s="296">
        <f t="shared" si="52"/>
        <v>61</v>
      </c>
      <c r="AQ99" s="296">
        <f t="shared" si="52"/>
        <v>65</v>
      </c>
      <c r="AR99" s="296">
        <f t="shared" si="52"/>
        <v>68</v>
      </c>
      <c r="AS99" s="296">
        <f t="shared" si="52"/>
        <v>72</v>
      </c>
      <c r="AT99" s="296">
        <f t="shared" si="52"/>
        <v>77</v>
      </c>
      <c r="AU99" s="296">
        <f t="shared" si="52"/>
        <v>81</v>
      </c>
      <c r="AV99" s="296">
        <f t="shared" si="52"/>
        <v>85</v>
      </c>
      <c r="AW99" s="296">
        <f t="shared" si="52"/>
        <v>90</v>
      </c>
      <c r="AX99" s="296">
        <f t="shared" si="52"/>
        <v>95</v>
      </c>
      <c r="AY99" s="296">
        <f t="shared" si="52"/>
        <v>100</v>
      </c>
      <c r="AZ99" s="296">
        <f t="shared" si="52"/>
        <v>106</v>
      </c>
      <c r="BA99" s="296">
        <f t="shared" si="52"/>
        <v>112</v>
      </c>
      <c r="BB99" s="296">
        <f t="shared" si="52"/>
        <v>118</v>
      </c>
      <c r="BC99" s="296">
        <f t="shared" si="52"/>
        <v>124</v>
      </c>
      <c r="BD99" s="296">
        <f t="shared" si="52"/>
        <v>131</v>
      </c>
      <c r="BE99" s="296">
        <f t="shared" si="52"/>
        <v>138</v>
      </c>
      <c r="BF99" s="296">
        <f t="shared" si="52"/>
        <v>145</v>
      </c>
      <c r="BG99" s="296">
        <f t="shared" si="52"/>
        <v>153</v>
      </c>
      <c r="BH99" s="296">
        <f t="shared" si="52"/>
        <v>161</v>
      </c>
      <c r="BI99" s="296">
        <f t="shared" si="52"/>
        <v>170</v>
      </c>
      <c r="BJ99" s="296">
        <f t="shared" si="52"/>
        <v>179</v>
      </c>
      <c r="BK99" s="296">
        <f t="shared" si="52"/>
        <v>189</v>
      </c>
      <c r="BL99" s="296">
        <f t="shared" si="52"/>
        <v>199</v>
      </c>
      <c r="BM99" s="296">
        <f t="shared" si="52"/>
        <v>209</v>
      </c>
      <c r="BN99" s="297">
        <f t="shared" si="52"/>
        <v>220</v>
      </c>
      <c r="BO99" s="60" t="s">
        <v>101</v>
      </c>
    </row>
    <row r="100" spans="1:67">
      <c r="A100" s="60"/>
      <c r="B100" s="112" t="s">
        <v>323</v>
      </c>
      <c r="C100" s="109"/>
      <c r="D100" s="284"/>
      <c r="E100" s="367">
        <v>810</v>
      </c>
      <c r="F100" s="61"/>
      <c r="G100" s="296">
        <f>$E100*(1+HLOOKUP(G$6,$G$1:$L$5,$L$3,0))*G$99*$D$99</f>
        <v>8100</v>
      </c>
      <c r="H100" s="296">
        <f t="shared" ref="H100:BN101" si="53">$E100*(1+HLOOKUP(H$6,$G$1:$L$5,$L$3,0))*H$99*$D$99</f>
        <v>8100</v>
      </c>
      <c r="I100" s="296">
        <f t="shared" si="53"/>
        <v>16200</v>
      </c>
      <c r="J100" s="296">
        <f t="shared" si="53"/>
        <v>16200</v>
      </c>
      <c r="K100" s="296">
        <f t="shared" si="53"/>
        <v>24300</v>
      </c>
      <c r="L100" s="296">
        <f t="shared" si="53"/>
        <v>32400</v>
      </c>
      <c r="M100" s="296">
        <f t="shared" si="53"/>
        <v>40500</v>
      </c>
      <c r="N100" s="296">
        <f t="shared" si="53"/>
        <v>48600</v>
      </c>
      <c r="O100" s="296">
        <f t="shared" si="53"/>
        <v>64800</v>
      </c>
      <c r="P100" s="296">
        <f t="shared" si="53"/>
        <v>72900</v>
      </c>
      <c r="Q100" s="296">
        <f t="shared" si="53"/>
        <v>89100</v>
      </c>
      <c r="R100" s="296">
        <f t="shared" si="53"/>
        <v>105300</v>
      </c>
      <c r="S100" s="296">
        <f t="shared" si="53"/>
        <v>122472</v>
      </c>
      <c r="T100" s="296">
        <f t="shared" si="53"/>
        <v>131220.00000000003</v>
      </c>
      <c r="U100" s="296">
        <f t="shared" si="53"/>
        <v>139968</v>
      </c>
      <c r="V100" s="296">
        <f t="shared" si="53"/>
        <v>157464</v>
      </c>
      <c r="W100" s="296">
        <f t="shared" si="53"/>
        <v>166212</v>
      </c>
      <c r="X100" s="296">
        <f t="shared" si="53"/>
        <v>174960</v>
      </c>
      <c r="Y100" s="296">
        <f t="shared" si="53"/>
        <v>192456.00000000003</v>
      </c>
      <c r="Z100" s="296">
        <f t="shared" si="53"/>
        <v>201204</v>
      </c>
      <c r="AA100" s="296">
        <f t="shared" si="53"/>
        <v>218700</v>
      </c>
      <c r="AB100" s="296">
        <f t="shared" si="53"/>
        <v>227448.00000000003</v>
      </c>
      <c r="AC100" s="296">
        <f t="shared" si="53"/>
        <v>244944</v>
      </c>
      <c r="AD100" s="296">
        <f t="shared" si="53"/>
        <v>262440.00000000006</v>
      </c>
      <c r="AE100" s="296">
        <f t="shared" si="53"/>
        <v>302330.88</v>
      </c>
      <c r="AF100" s="296">
        <f t="shared" si="53"/>
        <v>321226.56000000006</v>
      </c>
      <c r="AG100" s="296">
        <f t="shared" si="53"/>
        <v>340122.24</v>
      </c>
      <c r="AH100" s="296">
        <f t="shared" si="53"/>
        <v>359017.92000000004</v>
      </c>
      <c r="AI100" s="296">
        <f t="shared" si="53"/>
        <v>387361.44000000006</v>
      </c>
      <c r="AJ100" s="296">
        <f t="shared" si="53"/>
        <v>406257.12000000005</v>
      </c>
      <c r="AK100" s="296">
        <f t="shared" si="53"/>
        <v>434600.64000000007</v>
      </c>
      <c r="AL100" s="296">
        <f t="shared" si="53"/>
        <v>462944.16000000003</v>
      </c>
      <c r="AM100" s="296">
        <f t="shared" si="53"/>
        <v>491287.68000000005</v>
      </c>
      <c r="AN100" s="296">
        <f t="shared" si="53"/>
        <v>519631.2</v>
      </c>
      <c r="AO100" s="296">
        <f t="shared" si="53"/>
        <v>547974.72000000009</v>
      </c>
      <c r="AP100" s="296">
        <f t="shared" si="53"/>
        <v>576318.24000000011</v>
      </c>
      <c r="AQ100" s="296">
        <f t="shared" si="53"/>
        <v>663238.36800000002</v>
      </c>
      <c r="AR100" s="296">
        <f t="shared" si="53"/>
        <v>693849.36960000009</v>
      </c>
      <c r="AS100" s="296">
        <f t="shared" si="53"/>
        <v>734664.03840000019</v>
      </c>
      <c r="AT100" s="296">
        <f t="shared" si="53"/>
        <v>785682.37440000009</v>
      </c>
      <c r="AU100" s="296">
        <f t="shared" si="53"/>
        <v>826497.04320000007</v>
      </c>
      <c r="AV100" s="296">
        <f t="shared" si="53"/>
        <v>867311.71200000006</v>
      </c>
      <c r="AW100" s="296">
        <f t="shared" si="53"/>
        <v>918330.04800000007</v>
      </c>
      <c r="AX100" s="296">
        <f t="shared" si="53"/>
        <v>969348.38400000008</v>
      </c>
      <c r="AY100" s="296">
        <f t="shared" si="53"/>
        <v>1020366.7200000001</v>
      </c>
      <c r="AZ100" s="296">
        <f t="shared" si="53"/>
        <v>1081588.7232000001</v>
      </c>
      <c r="BA100" s="296">
        <f t="shared" si="53"/>
        <v>1142810.7264</v>
      </c>
      <c r="BB100" s="296">
        <f t="shared" si="53"/>
        <v>1204032.7296000002</v>
      </c>
      <c r="BC100" s="296">
        <f t="shared" si="53"/>
        <v>1366475.1114240005</v>
      </c>
      <c r="BD100" s="296">
        <f t="shared" si="53"/>
        <v>1443614.8354560002</v>
      </c>
      <c r="BE100" s="296">
        <f t="shared" si="53"/>
        <v>1520754.5594880006</v>
      </c>
      <c r="BF100" s="296">
        <f t="shared" si="53"/>
        <v>1597894.2835200005</v>
      </c>
      <c r="BG100" s="296">
        <f t="shared" si="53"/>
        <v>1686053.9681280006</v>
      </c>
      <c r="BH100" s="296">
        <f t="shared" si="53"/>
        <v>1774213.6527360003</v>
      </c>
      <c r="BI100" s="296">
        <f t="shared" si="53"/>
        <v>1873393.2979200007</v>
      </c>
      <c r="BJ100" s="296">
        <f t="shared" si="53"/>
        <v>1972572.9431040005</v>
      </c>
      <c r="BK100" s="296">
        <f t="shared" si="53"/>
        <v>2082772.5488640007</v>
      </c>
      <c r="BL100" s="296">
        <f t="shared" si="53"/>
        <v>2192972.1546240007</v>
      </c>
      <c r="BM100" s="296">
        <f t="shared" si="53"/>
        <v>2303171.7603840008</v>
      </c>
      <c r="BN100" s="297">
        <f t="shared" si="53"/>
        <v>2424391.3267200007</v>
      </c>
      <c r="BO100" s="60" t="s">
        <v>101</v>
      </c>
    </row>
    <row r="101" spans="1:67">
      <c r="A101" s="60"/>
      <c r="B101" s="112" t="s">
        <v>346</v>
      </c>
      <c r="C101" s="109"/>
      <c r="D101" s="284"/>
      <c r="E101" s="367">
        <f>E100*(1-C98)</f>
        <v>688.5</v>
      </c>
      <c r="F101" s="61"/>
      <c r="G101" s="296">
        <f>$E101*(1+HLOOKUP(G$6,$G$1:$L$5,$L$3,0))*G$99*$D$99</f>
        <v>6885</v>
      </c>
      <c r="H101" s="296">
        <f t="shared" si="53"/>
        <v>6885</v>
      </c>
      <c r="I101" s="296">
        <f t="shared" si="53"/>
        <v>13770</v>
      </c>
      <c r="J101" s="296">
        <f t="shared" si="53"/>
        <v>13770</v>
      </c>
      <c r="K101" s="296">
        <f t="shared" si="53"/>
        <v>20655</v>
      </c>
      <c r="L101" s="296">
        <f t="shared" si="53"/>
        <v>27540</v>
      </c>
      <c r="M101" s="296">
        <f t="shared" si="53"/>
        <v>34425</v>
      </c>
      <c r="N101" s="296">
        <f t="shared" si="53"/>
        <v>41310</v>
      </c>
      <c r="O101" s="296">
        <f t="shared" si="53"/>
        <v>55080</v>
      </c>
      <c r="P101" s="296">
        <f t="shared" si="53"/>
        <v>61965</v>
      </c>
      <c r="Q101" s="296">
        <f t="shared" si="53"/>
        <v>75735</v>
      </c>
      <c r="R101" s="296">
        <f t="shared" si="53"/>
        <v>89505</v>
      </c>
      <c r="S101" s="296">
        <f t="shared" si="53"/>
        <v>104101.20000000001</v>
      </c>
      <c r="T101" s="296">
        <f t="shared" si="53"/>
        <v>111537</v>
      </c>
      <c r="U101" s="296">
        <f t="shared" si="53"/>
        <v>118972.8</v>
      </c>
      <c r="V101" s="296">
        <f t="shared" si="53"/>
        <v>133844.4</v>
      </c>
      <c r="W101" s="296">
        <f t="shared" si="53"/>
        <v>141280.20000000001</v>
      </c>
      <c r="X101" s="296">
        <f t="shared" si="53"/>
        <v>148716</v>
      </c>
      <c r="Y101" s="296">
        <f t="shared" si="53"/>
        <v>163587.6</v>
      </c>
      <c r="Z101" s="296">
        <f t="shared" si="53"/>
        <v>171023.4</v>
      </c>
      <c r="AA101" s="296">
        <f t="shared" si="53"/>
        <v>185895</v>
      </c>
      <c r="AB101" s="296">
        <f t="shared" si="53"/>
        <v>193330.80000000002</v>
      </c>
      <c r="AC101" s="296">
        <f t="shared" si="53"/>
        <v>208202.40000000002</v>
      </c>
      <c r="AD101" s="296">
        <f t="shared" si="53"/>
        <v>223074</v>
      </c>
      <c r="AE101" s="296">
        <f t="shared" si="53"/>
        <v>256981.24800000002</v>
      </c>
      <c r="AF101" s="296">
        <f t="shared" si="53"/>
        <v>273042.576</v>
      </c>
      <c r="AG101" s="296">
        <f t="shared" si="53"/>
        <v>289103.90399999998</v>
      </c>
      <c r="AH101" s="296">
        <f t="shared" si="53"/>
        <v>305165.23200000002</v>
      </c>
      <c r="AI101" s="296">
        <f t="shared" si="53"/>
        <v>329257.22399999999</v>
      </c>
      <c r="AJ101" s="296">
        <f t="shared" si="53"/>
        <v>345318.55200000003</v>
      </c>
      <c r="AK101" s="296">
        <f t="shared" si="53"/>
        <v>369410.54399999999</v>
      </c>
      <c r="AL101" s="296">
        <f t="shared" si="53"/>
        <v>393502.53600000002</v>
      </c>
      <c r="AM101" s="296">
        <f t="shared" si="53"/>
        <v>417594.52799999999</v>
      </c>
      <c r="AN101" s="296">
        <f t="shared" si="53"/>
        <v>441686.52</v>
      </c>
      <c r="AO101" s="296">
        <f t="shared" si="53"/>
        <v>465778.51200000005</v>
      </c>
      <c r="AP101" s="296">
        <f t="shared" si="53"/>
        <v>489870.50400000002</v>
      </c>
      <c r="AQ101" s="296">
        <f t="shared" si="53"/>
        <v>563752.6128</v>
      </c>
      <c r="AR101" s="296">
        <f t="shared" si="53"/>
        <v>589771.96416000009</v>
      </c>
      <c r="AS101" s="296">
        <f t="shared" si="53"/>
        <v>624464.43264000001</v>
      </c>
      <c r="AT101" s="296">
        <f t="shared" si="53"/>
        <v>667830.01824000012</v>
      </c>
      <c r="AU101" s="296">
        <f t="shared" si="53"/>
        <v>702522.48672000004</v>
      </c>
      <c r="AV101" s="296">
        <f t="shared" si="53"/>
        <v>737214.95520000008</v>
      </c>
      <c r="AW101" s="296">
        <f t="shared" si="53"/>
        <v>780580.54080000008</v>
      </c>
      <c r="AX101" s="296">
        <f t="shared" si="53"/>
        <v>823946.12640000007</v>
      </c>
      <c r="AY101" s="296">
        <f t="shared" si="53"/>
        <v>867311.71200000006</v>
      </c>
      <c r="AZ101" s="296">
        <f t="shared" si="53"/>
        <v>919350.41472000012</v>
      </c>
      <c r="BA101" s="296">
        <f t="shared" si="53"/>
        <v>971389.11744000018</v>
      </c>
      <c r="BB101" s="296">
        <f t="shared" si="53"/>
        <v>1023427.8201600001</v>
      </c>
      <c r="BC101" s="296">
        <f t="shared" si="53"/>
        <v>1161503.8447104001</v>
      </c>
      <c r="BD101" s="296">
        <f t="shared" si="53"/>
        <v>1227072.6101376002</v>
      </c>
      <c r="BE101" s="296">
        <f t="shared" si="53"/>
        <v>1292641.3755648003</v>
      </c>
      <c r="BF101" s="296">
        <f t="shared" si="53"/>
        <v>1358210.1409920002</v>
      </c>
      <c r="BG101" s="296">
        <f t="shared" si="53"/>
        <v>1433145.8729088004</v>
      </c>
      <c r="BH101" s="296">
        <f t="shared" si="53"/>
        <v>1508081.6048256003</v>
      </c>
      <c r="BI101" s="296">
        <f t="shared" si="53"/>
        <v>1592384.3032320004</v>
      </c>
      <c r="BJ101" s="296">
        <f t="shared" si="53"/>
        <v>1676687.0016384004</v>
      </c>
      <c r="BK101" s="296">
        <f t="shared" si="53"/>
        <v>1770356.6665344005</v>
      </c>
      <c r="BL101" s="296">
        <f t="shared" si="53"/>
        <v>1864026.3314304003</v>
      </c>
      <c r="BM101" s="296">
        <f t="shared" si="53"/>
        <v>1957695.9963264004</v>
      </c>
      <c r="BN101" s="297">
        <f t="shared" si="53"/>
        <v>2060732.6277120004</v>
      </c>
      <c r="BO101" s="60" t="s">
        <v>101</v>
      </c>
    </row>
    <row r="102" spans="1:67">
      <c r="A102" s="60"/>
      <c r="B102" s="364" t="s">
        <v>327</v>
      </c>
      <c r="C102" s="109"/>
      <c r="D102" s="284"/>
      <c r="E102" s="284"/>
      <c r="F102" s="338"/>
      <c r="G102" s="296">
        <f>G100-G101</f>
        <v>1215</v>
      </c>
      <c r="H102" s="296">
        <f t="shared" ref="H102:BN102" si="54">H100-H101</f>
        <v>1215</v>
      </c>
      <c r="I102" s="296">
        <f t="shared" si="54"/>
        <v>2430</v>
      </c>
      <c r="J102" s="296">
        <f t="shared" si="54"/>
        <v>2430</v>
      </c>
      <c r="K102" s="296">
        <f t="shared" si="54"/>
        <v>3645</v>
      </c>
      <c r="L102" s="296">
        <f t="shared" si="54"/>
        <v>4860</v>
      </c>
      <c r="M102" s="296">
        <f t="shared" si="54"/>
        <v>6075</v>
      </c>
      <c r="N102" s="296">
        <f t="shared" si="54"/>
        <v>7290</v>
      </c>
      <c r="O102" s="296">
        <f t="shared" si="54"/>
        <v>9720</v>
      </c>
      <c r="P102" s="296">
        <f t="shared" si="54"/>
        <v>10935</v>
      </c>
      <c r="Q102" s="296">
        <f t="shared" si="54"/>
        <v>13365</v>
      </c>
      <c r="R102" s="296">
        <f t="shared" si="54"/>
        <v>15795</v>
      </c>
      <c r="S102" s="296">
        <f t="shared" si="54"/>
        <v>18370.799999999988</v>
      </c>
      <c r="T102" s="296">
        <f t="shared" si="54"/>
        <v>19683.000000000029</v>
      </c>
      <c r="U102" s="296">
        <f t="shared" si="54"/>
        <v>20995.199999999997</v>
      </c>
      <c r="V102" s="296">
        <f t="shared" si="54"/>
        <v>23619.600000000006</v>
      </c>
      <c r="W102" s="296">
        <f t="shared" si="54"/>
        <v>24931.799999999988</v>
      </c>
      <c r="X102" s="296">
        <f t="shared" si="54"/>
        <v>26244</v>
      </c>
      <c r="Y102" s="296">
        <f t="shared" si="54"/>
        <v>28868.400000000023</v>
      </c>
      <c r="Z102" s="296">
        <f t="shared" si="54"/>
        <v>30180.600000000006</v>
      </c>
      <c r="AA102" s="296">
        <f t="shared" si="54"/>
        <v>32805</v>
      </c>
      <c r="AB102" s="296">
        <f t="shared" si="54"/>
        <v>34117.200000000012</v>
      </c>
      <c r="AC102" s="296">
        <f t="shared" si="54"/>
        <v>36741.599999999977</v>
      </c>
      <c r="AD102" s="296">
        <f t="shared" si="54"/>
        <v>39366.000000000058</v>
      </c>
      <c r="AE102" s="296">
        <f t="shared" si="54"/>
        <v>45349.631999999983</v>
      </c>
      <c r="AF102" s="296">
        <f t="shared" si="54"/>
        <v>48183.984000000055</v>
      </c>
      <c r="AG102" s="296">
        <f t="shared" si="54"/>
        <v>51018.33600000001</v>
      </c>
      <c r="AH102" s="296">
        <f t="shared" si="54"/>
        <v>53852.688000000024</v>
      </c>
      <c r="AI102" s="296">
        <f t="shared" si="54"/>
        <v>58104.216000000073</v>
      </c>
      <c r="AJ102" s="296">
        <f t="shared" si="54"/>
        <v>60938.568000000028</v>
      </c>
      <c r="AK102" s="296">
        <f t="shared" si="54"/>
        <v>65190.096000000078</v>
      </c>
      <c r="AL102" s="296">
        <f t="shared" si="54"/>
        <v>69441.624000000011</v>
      </c>
      <c r="AM102" s="296">
        <f t="shared" si="54"/>
        <v>73693.15200000006</v>
      </c>
      <c r="AN102" s="296">
        <f t="shared" si="54"/>
        <v>77944.679999999993</v>
      </c>
      <c r="AO102" s="296">
        <f t="shared" si="54"/>
        <v>82196.208000000042</v>
      </c>
      <c r="AP102" s="296">
        <f t="shared" si="54"/>
        <v>86447.736000000092</v>
      </c>
      <c r="AQ102" s="296">
        <f t="shared" si="54"/>
        <v>99485.755200000014</v>
      </c>
      <c r="AR102" s="296">
        <f t="shared" si="54"/>
        <v>104077.40544</v>
      </c>
      <c r="AS102" s="296">
        <f t="shared" si="54"/>
        <v>110199.60576000018</v>
      </c>
      <c r="AT102" s="296">
        <f t="shared" si="54"/>
        <v>117852.35615999997</v>
      </c>
      <c r="AU102" s="296">
        <f t="shared" si="54"/>
        <v>123974.55648000003</v>
      </c>
      <c r="AV102" s="296">
        <f t="shared" si="54"/>
        <v>130096.75679999997</v>
      </c>
      <c r="AW102" s="296">
        <f t="shared" si="54"/>
        <v>137749.50719999999</v>
      </c>
      <c r="AX102" s="296">
        <f t="shared" si="54"/>
        <v>145402.25760000001</v>
      </c>
      <c r="AY102" s="296">
        <f t="shared" si="54"/>
        <v>153055.00800000003</v>
      </c>
      <c r="AZ102" s="296">
        <f t="shared" si="54"/>
        <v>162238.30848000001</v>
      </c>
      <c r="BA102" s="296">
        <f t="shared" si="54"/>
        <v>171421.60895999987</v>
      </c>
      <c r="BB102" s="296">
        <f t="shared" si="54"/>
        <v>180604.90944000008</v>
      </c>
      <c r="BC102" s="296">
        <f t="shared" si="54"/>
        <v>204971.26671360037</v>
      </c>
      <c r="BD102" s="296">
        <f t="shared" si="54"/>
        <v>216542.22531839996</v>
      </c>
      <c r="BE102" s="296">
        <f t="shared" si="54"/>
        <v>228113.18392320024</v>
      </c>
      <c r="BF102" s="296">
        <f t="shared" si="54"/>
        <v>239684.14252800029</v>
      </c>
      <c r="BG102" s="296">
        <f t="shared" si="54"/>
        <v>252908.09521920024</v>
      </c>
      <c r="BH102" s="296">
        <f t="shared" si="54"/>
        <v>266132.04791039997</v>
      </c>
      <c r="BI102" s="296">
        <f t="shared" si="54"/>
        <v>281008.9946880003</v>
      </c>
      <c r="BJ102" s="296">
        <f t="shared" si="54"/>
        <v>295885.94146560016</v>
      </c>
      <c r="BK102" s="296">
        <f t="shared" si="54"/>
        <v>312415.88232960016</v>
      </c>
      <c r="BL102" s="296">
        <f t="shared" si="54"/>
        <v>328945.8231936004</v>
      </c>
      <c r="BM102" s="296">
        <f t="shared" si="54"/>
        <v>345475.76405760041</v>
      </c>
      <c r="BN102" s="297">
        <f t="shared" si="54"/>
        <v>363658.69900800032</v>
      </c>
      <c r="BO102" s="60" t="s">
        <v>101</v>
      </c>
    </row>
    <row r="103" spans="1:67" s="58" customFormat="1">
      <c r="B103" s="364" t="s">
        <v>308</v>
      </c>
      <c r="C103" s="109"/>
      <c r="D103" s="284"/>
      <c r="E103" s="284"/>
      <c r="F103" s="61"/>
      <c r="G103" s="296">
        <f>G100*HLOOKUP(G$6,$G$1:$L$5,$L$5,0)</f>
        <v>0</v>
      </c>
      <c r="H103" s="296">
        <f t="shared" ref="H103:BN103" si="55">H100*HLOOKUP(H$6,$G$1:$L$5,$L$5,0)</f>
        <v>0</v>
      </c>
      <c r="I103" s="296">
        <f t="shared" si="55"/>
        <v>0</v>
      </c>
      <c r="J103" s="296">
        <f t="shared" si="55"/>
        <v>0</v>
      </c>
      <c r="K103" s="296">
        <f t="shared" si="55"/>
        <v>0</v>
      </c>
      <c r="L103" s="296">
        <f t="shared" si="55"/>
        <v>0</v>
      </c>
      <c r="M103" s="296">
        <f t="shared" si="55"/>
        <v>0</v>
      </c>
      <c r="N103" s="296">
        <f t="shared" si="55"/>
        <v>0</v>
      </c>
      <c r="O103" s="296">
        <f t="shared" si="55"/>
        <v>0</v>
      </c>
      <c r="P103" s="296">
        <f t="shared" si="55"/>
        <v>0</v>
      </c>
      <c r="Q103" s="296">
        <f t="shared" si="55"/>
        <v>0</v>
      </c>
      <c r="R103" s="296">
        <f t="shared" si="55"/>
        <v>0</v>
      </c>
      <c r="S103" s="296">
        <f t="shared" si="55"/>
        <v>0</v>
      </c>
      <c r="T103" s="296">
        <f t="shared" si="55"/>
        <v>0</v>
      </c>
      <c r="U103" s="296">
        <f t="shared" si="55"/>
        <v>0</v>
      </c>
      <c r="V103" s="296">
        <f t="shared" si="55"/>
        <v>0</v>
      </c>
      <c r="W103" s="296">
        <f t="shared" si="55"/>
        <v>0</v>
      </c>
      <c r="X103" s="296">
        <f t="shared" si="55"/>
        <v>0</v>
      </c>
      <c r="Y103" s="296">
        <f t="shared" si="55"/>
        <v>0</v>
      </c>
      <c r="Z103" s="296">
        <f t="shared" si="55"/>
        <v>0</v>
      </c>
      <c r="AA103" s="296">
        <f t="shared" si="55"/>
        <v>0</v>
      </c>
      <c r="AB103" s="296">
        <f t="shared" si="55"/>
        <v>0</v>
      </c>
      <c r="AC103" s="296">
        <f t="shared" si="55"/>
        <v>0</v>
      </c>
      <c r="AD103" s="296">
        <f t="shared" si="55"/>
        <v>0</v>
      </c>
      <c r="AE103" s="296">
        <f t="shared" si="55"/>
        <v>0</v>
      </c>
      <c r="AF103" s="296">
        <f t="shared" si="55"/>
        <v>0</v>
      </c>
      <c r="AG103" s="296">
        <f t="shared" si="55"/>
        <v>0</v>
      </c>
      <c r="AH103" s="296">
        <f t="shared" si="55"/>
        <v>0</v>
      </c>
      <c r="AI103" s="296">
        <f t="shared" si="55"/>
        <v>0</v>
      </c>
      <c r="AJ103" s="296">
        <f t="shared" si="55"/>
        <v>0</v>
      </c>
      <c r="AK103" s="296">
        <f t="shared" si="55"/>
        <v>0</v>
      </c>
      <c r="AL103" s="296">
        <f t="shared" si="55"/>
        <v>0</v>
      </c>
      <c r="AM103" s="296">
        <f t="shared" si="55"/>
        <v>0</v>
      </c>
      <c r="AN103" s="296">
        <f t="shared" si="55"/>
        <v>0</v>
      </c>
      <c r="AO103" s="296">
        <f t="shared" si="55"/>
        <v>0</v>
      </c>
      <c r="AP103" s="296">
        <f t="shared" si="55"/>
        <v>0</v>
      </c>
      <c r="AQ103" s="296">
        <f t="shared" si="55"/>
        <v>0</v>
      </c>
      <c r="AR103" s="296">
        <f t="shared" si="55"/>
        <v>0</v>
      </c>
      <c r="AS103" s="296">
        <f t="shared" si="55"/>
        <v>0</v>
      </c>
      <c r="AT103" s="296">
        <f t="shared" si="55"/>
        <v>0</v>
      </c>
      <c r="AU103" s="296">
        <f t="shared" si="55"/>
        <v>0</v>
      </c>
      <c r="AV103" s="296">
        <f t="shared" si="55"/>
        <v>0</v>
      </c>
      <c r="AW103" s="296">
        <f t="shared" si="55"/>
        <v>0</v>
      </c>
      <c r="AX103" s="296">
        <f t="shared" si="55"/>
        <v>0</v>
      </c>
      <c r="AY103" s="296">
        <f t="shared" si="55"/>
        <v>0</v>
      </c>
      <c r="AZ103" s="296">
        <f t="shared" si="55"/>
        <v>0</v>
      </c>
      <c r="BA103" s="296">
        <f t="shared" si="55"/>
        <v>0</v>
      </c>
      <c r="BB103" s="296">
        <f t="shared" si="55"/>
        <v>0</v>
      </c>
      <c r="BC103" s="296">
        <f t="shared" si="55"/>
        <v>0</v>
      </c>
      <c r="BD103" s="296">
        <f t="shared" si="55"/>
        <v>0</v>
      </c>
      <c r="BE103" s="296">
        <f t="shared" si="55"/>
        <v>0</v>
      </c>
      <c r="BF103" s="296">
        <f t="shared" si="55"/>
        <v>0</v>
      </c>
      <c r="BG103" s="296">
        <f t="shared" si="55"/>
        <v>0</v>
      </c>
      <c r="BH103" s="296">
        <f t="shared" si="55"/>
        <v>0</v>
      </c>
      <c r="BI103" s="296">
        <f t="shared" si="55"/>
        <v>0</v>
      </c>
      <c r="BJ103" s="296">
        <f t="shared" si="55"/>
        <v>0</v>
      </c>
      <c r="BK103" s="296">
        <f t="shared" si="55"/>
        <v>0</v>
      </c>
      <c r="BL103" s="296">
        <f t="shared" si="55"/>
        <v>0</v>
      </c>
      <c r="BM103" s="296">
        <f t="shared" si="55"/>
        <v>0</v>
      </c>
      <c r="BN103" s="297">
        <f t="shared" si="55"/>
        <v>0</v>
      </c>
      <c r="BO103" s="60" t="s">
        <v>101</v>
      </c>
    </row>
    <row r="104" spans="1:67" s="58" customFormat="1">
      <c r="B104" s="364"/>
      <c r="C104" s="109"/>
      <c r="D104" s="284"/>
      <c r="E104" s="284"/>
      <c r="F104" s="61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7"/>
      <c r="BO104" s="60" t="s">
        <v>101</v>
      </c>
    </row>
    <row r="105" spans="1:67" s="58" customFormat="1">
      <c r="A105" s="60">
        <v>12</v>
      </c>
      <c r="B105" s="114" t="s">
        <v>334</v>
      </c>
      <c r="C105" s="109">
        <v>0.14000000000000001</v>
      </c>
      <c r="D105" s="108">
        <f>Revenue_B2C!D105</f>
        <v>0.13</v>
      </c>
      <c r="E105" s="284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283"/>
      <c r="BO105" s="60" t="s">
        <v>101</v>
      </c>
    </row>
    <row r="106" spans="1:67" s="58" customFormat="1">
      <c r="A106" s="56"/>
      <c r="B106" s="112" t="s">
        <v>322</v>
      </c>
      <c r="C106" s="44" t="s">
        <v>336</v>
      </c>
      <c r="D106" s="376">
        <v>10</v>
      </c>
      <c r="E106" s="361"/>
      <c r="F106" s="44"/>
      <c r="G106" s="296">
        <f t="shared" ref="G106:BN106" si="56">ROUND(G$25*$D105,0)</f>
        <v>2</v>
      </c>
      <c r="H106" s="296">
        <f t="shared" si="56"/>
        <v>5</v>
      </c>
      <c r="I106" s="296">
        <f t="shared" si="56"/>
        <v>7</v>
      </c>
      <c r="J106" s="296">
        <f t="shared" si="56"/>
        <v>10</v>
      </c>
      <c r="K106" s="296">
        <f t="shared" si="56"/>
        <v>13</v>
      </c>
      <c r="L106" s="296">
        <f t="shared" si="56"/>
        <v>17</v>
      </c>
      <c r="M106" s="296">
        <f t="shared" si="56"/>
        <v>22</v>
      </c>
      <c r="N106" s="296">
        <f t="shared" si="56"/>
        <v>27</v>
      </c>
      <c r="O106" s="296">
        <f t="shared" si="56"/>
        <v>33</v>
      </c>
      <c r="P106" s="296">
        <f t="shared" si="56"/>
        <v>39</v>
      </c>
      <c r="Q106" s="296">
        <f t="shared" si="56"/>
        <v>47</v>
      </c>
      <c r="R106" s="296">
        <f t="shared" si="56"/>
        <v>56</v>
      </c>
      <c r="S106" s="296">
        <f t="shared" si="56"/>
        <v>61</v>
      </c>
      <c r="T106" s="296">
        <f t="shared" si="56"/>
        <v>66</v>
      </c>
      <c r="U106" s="296">
        <f t="shared" si="56"/>
        <v>71</v>
      </c>
      <c r="V106" s="296">
        <f t="shared" si="56"/>
        <v>76</v>
      </c>
      <c r="W106" s="296">
        <f t="shared" si="56"/>
        <v>82</v>
      </c>
      <c r="X106" s="296">
        <f t="shared" si="56"/>
        <v>88</v>
      </c>
      <c r="Y106" s="296">
        <f t="shared" si="56"/>
        <v>94</v>
      </c>
      <c r="Z106" s="296">
        <f t="shared" si="56"/>
        <v>100</v>
      </c>
      <c r="AA106" s="296">
        <f t="shared" si="56"/>
        <v>107</v>
      </c>
      <c r="AB106" s="296">
        <f t="shared" si="56"/>
        <v>115</v>
      </c>
      <c r="AC106" s="296">
        <f t="shared" si="56"/>
        <v>122</v>
      </c>
      <c r="AD106" s="296">
        <f t="shared" si="56"/>
        <v>130</v>
      </c>
      <c r="AE106" s="296">
        <f t="shared" si="56"/>
        <v>138</v>
      </c>
      <c r="AF106" s="296">
        <f t="shared" si="56"/>
        <v>147</v>
      </c>
      <c r="AG106" s="296">
        <f t="shared" si="56"/>
        <v>157</v>
      </c>
      <c r="AH106" s="296">
        <f t="shared" si="56"/>
        <v>167</v>
      </c>
      <c r="AI106" s="296">
        <f t="shared" si="56"/>
        <v>177</v>
      </c>
      <c r="AJ106" s="296">
        <f t="shared" si="56"/>
        <v>188</v>
      </c>
      <c r="AK106" s="296">
        <f t="shared" si="56"/>
        <v>199</v>
      </c>
      <c r="AL106" s="296">
        <f t="shared" si="56"/>
        <v>211</v>
      </c>
      <c r="AM106" s="296">
        <f t="shared" si="56"/>
        <v>224</v>
      </c>
      <c r="AN106" s="296">
        <f t="shared" si="56"/>
        <v>237</v>
      </c>
      <c r="AO106" s="296">
        <f t="shared" si="56"/>
        <v>251</v>
      </c>
      <c r="AP106" s="296">
        <f t="shared" si="56"/>
        <v>265</v>
      </c>
      <c r="AQ106" s="296">
        <f t="shared" si="56"/>
        <v>281</v>
      </c>
      <c r="AR106" s="296">
        <f t="shared" si="56"/>
        <v>297</v>
      </c>
      <c r="AS106" s="296">
        <f t="shared" si="56"/>
        <v>314</v>
      </c>
      <c r="AT106" s="296">
        <f t="shared" si="56"/>
        <v>332</v>
      </c>
      <c r="AU106" s="296">
        <f t="shared" si="56"/>
        <v>350</v>
      </c>
      <c r="AV106" s="296">
        <f t="shared" si="56"/>
        <v>370</v>
      </c>
      <c r="AW106" s="296">
        <f t="shared" si="56"/>
        <v>391</v>
      </c>
      <c r="AX106" s="296">
        <f t="shared" si="56"/>
        <v>412</v>
      </c>
      <c r="AY106" s="296">
        <f t="shared" si="56"/>
        <v>435</v>
      </c>
      <c r="AZ106" s="296">
        <f t="shared" si="56"/>
        <v>459</v>
      </c>
      <c r="BA106" s="296">
        <f t="shared" si="56"/>
        <v>484</v>
      </c>
      <c r="BB106" s="296">
        <f t="shared" si="56"/>
        <v>510</v>
      </c>
      <c r="BC106" s="296">
        <f t="shared" si="56"/>
        <v>538</v>
      </c>
      <c r="BD106" s="296">
        <f t="shared" si="56"/>
        <v>567</v>
      </c>
      <c r="BE106" s="296">
        <f t="shared" si="56"/>
        <v>598</v>
      </c>
      <c r="BF106" s="296">
        <f t="shared" si="56"/>
        <v>630</v>
      </c>
      <c r="BG106" s="296">
        <f t="shared" si="56"/>
        <v>664</v>
      </c>
      <c r="BH106" s="296">
        <f t="shared" si="56"/>
        <v>700</v>
      </c>
      <c r="BI106" s="296">
        <f t="shared" si="56"/>
        <v>737</v>
      </c>
      <c r="BJ106" s="296">
        <f t="shared" si="56"/>
        <v>776</v>
      </c>
      <c r="BK106" s="296">
        <f t="shared" si="56"/>
        <v>817</v>
      </c>
      <c r="BL106" s="296">
        <f t="shared" si="56"/>
        <v>861</v>
      </c>
      <c r="BM106" s="296">
        <f t="shared" si="56"/>
        <v>906</v>
      </c>
      <c r="BN106" s="297">
        <f t="shared" si="56"/>
        <v>954</v>
      </c>
      <c r="BO106" s="60" t="s">
        <v>101</v>
      </c>
    </row>
    <row r="107" spans="1:67">
      <c r="A107" s="60"/>
      <c r="B107" s="112" t="s">
        <v>323</v>
      </c>
      <c r="C107" s="109"/>
      <c r="D107" s="284"/>
      <c r="E107" s="367">
        <v>1450</v>
      </c>
      <c r="F107" s="61"/>
      <c r="G107" s="296">
        <f>$E107*(1+HLOOKUP(G$6,$G$1:$L$5,$L$3,0))*G$106*$D$106</f>
        <v>29000</v>
      </c>
      <c r="H107" s="296">
        <f t="shared" ref="H107:BN108" si="57">$E107*(1+HLOOKUP(H$6,$G$1:$L$5,$L$3,0))*H$106*$D$106</f>
        <v>72500</v>
      </c>
      <c r="I107" s="296">
        <f t="shared" si="57"/>
        <v>101500</v>
      </c>
      <c r="J107" s="296">
        <f t="shared" si="57"/>
        <v>145000</v>
      </c>
      <c r="K107" s="296">
        <f t="shared" si="57"/>
        <v>188500</v>
      </c>
      <c r="L107" s="296">
        <f t="shared" si="57"/>
        <v>246500</v>
      </c>
      <c r="M107" s="296">
        <f t="shared" si="57"/>
        <v>319000</v>
      </c>
      <c r="N107" s="296">
        <f t="shared" si="57"/>
        <v>391500</v>
      </c>
      <c r="O107" s="296">
        <f t="shared" si="57"/>
        <v>478500</v>
      </c>
      <c r="P107" s="296">
        <f t="shared" si="57"/>
        <v>565500</v>
      </c>
      <c r="Q107" s="296">
        <f t="shared" si="57"/>
        <v>681500</v>
      </c>
      <c r="R107" s="296">
        <f t="shared" si="57"/>
        <v>812000</v>
      </c>
      <c r="S107" s="296">
        <f t="shared" si="57"/>
        <v>955260</v>
      </c>
      <c r="T107" s="296">
        <f t="shared" si="57"/>
        <v>1033560</v>
      </c>
      <c r="U107" s="296">
        <f t="shared" si="57"/>
        <v>1111860</v>
      </c>
      <c r="V107" s="296">
        <f t="shared" si="57"/>
        <v>1190160</v>
      </c>
      <c r="W107" s="296">
        <f t="shared" si="57"/>
        <v>1284120</v>
      </c>
      <c r="X107" s="296">
        <f t="shared" si="57"/>
        <v>1378080</v>
      </c>
      <c r="Y107" s="296">
        <f t="shared" si="57"/>
        <v>1472040</v>
      </c>
      <c r="Z107" s="296">
        <f t="shared" si="57"/>
        <v>1566000</v>
      </c>
      <c r="AA107" s="296">
        <f t="shared" si="57"/>
        <v>1675620</v>
      </c>
      <c r="AB107" s="296">
        <f t="shared" si="57"/>
        <v>1800900</v>
      </c>
      <c r="AC107" s="296">
        <f t="shared" si="57"/>
        <v>1910520</v>
      </c>
      <c r="AD107" s="296">
        <f t="shared" si="57"/>
        <v>2035800</v>
      </c>
      <c r="AE107" s="296">
        <f t="shared" si="57"/>
        <v>2333966.4000000004</v>
      </c>
      <c r="AF107" s="296">
        <f t="shared" si="57"/>
        <v>2486181.6000000006</v>
      </c>
      <c r="AG107" s="296">
        <f t="shared" si="57"/>
        <v>2655309.6</v>
      </c>
      <c r="AH107" s="296">
        <f t="shared" si="57"/>
        <v>2824437.6</v>
      </c>
      <c r="AI107" s="296">
        <f t="shared" si="57"/>
        <v>2993565.6000000006</v>
      </c>
      <c r="AJ107" s="296">
        <f t="shared" si="57"/>
        <v>3179606.4000000004</v>
      </c>
      <c r="AK107" s="296">
        <f t="shared" si="57"/>
        <v>3365647.2</v>
      </c>
      <c r="AL107" s="296">
        <f t="shared" si="57"/>
        <v>3568600.8000000003</v>
      </c>
      <c r="AM107" s="296">
        <f t="shared" si="57"/>
        <v>3788467.2</v>
      </c>
      <c r="AN107" s="296">
        <f t="shared" si="57"/>
        <v>4008333.6000000006</v>
      </c>
      <c r="AO107" s="296">
        <f t="shared" si="57"/>
        <v>4245112.8000000007</v>
      </c>
      <c r="AP107" s="296">
        <f t="shared" si="57"/>
        <v>4481892.0000000009</v>
      </c>
      <c r="AQ107" s="296">
        <f t="shared" si="57"/>
        <v>5132696.5440000007</v>
      </c>
      <c r="AR107" s="296">
        <f t="shared" si="57"/>
        <v>5424949.7280000011</v>
      </c>
      <c r="AS107" s="296">
        <f t="shared" si="57"/>
        <v>5735468.7360000005</v>
      </c>
      <c r="AT107" s="296">
        <f t="shared" si="57"/>
        <v>6064253.5680000009</v>
      </c>
      <c r="AU107" s="296">
        <f t="shared" si="57"/>
        <v>6393038.4000000004</v>
      </c>
      <c r="AV107" s="296">
        <f t="shared" si="57"/>
        <v>6758354.8800000008</v>
      </c>
      <c r="AW107" s="296">
        <f t="shared" si="57"/>
        <v>7141937.1840000013</v>
      </c>
      <c r="AX107" s="296">
        <f t="shared" si="57"/>
        <v>7525519.4880000018</v>
      </c>
      <c r="AY107" s="296">
        <f t="shared" si="57"/>
        <v>7945633.4400000013</v>
      </c>
      <c r="AZ107" s="296">
        <f t="shared" si="57"/>
        <v>8384013.2160000019</v>
      </c>
      <c r="BA107" s="296">
        <f t="shared" si="57"/>
        <v>8840658.8160000015</v>
      </c>
      <c r="BB107" s="296">
        <f t="shared" si="57"/>
        <v>9315570.2400000002</v>
      </c>
      <c r="BC107" s="296">
        <f t="shared" si="57"/>
        <v>10613174.376960004</v>
      </c>
      <c r="BD107" s="296">
        <f t="shared" si="57"/>
        <v>11185259.984640004</v>
      </c>
      <c r="BE107" s="296">
        <f t="shared" si="57"/>
        <v>11796799.772160005</v>
      </c>
      <c r="BF107" s="296">
        <f t="shared" si="57"/>
        <v>12428066.649600005</v>
      </c>
      <c r="BG107" s="296">
        <f t="shared" si="57"/>
        <v>13098787.706880003</v>
      </c>
      <c r="BH107" s="296">
        <f t="shared" si="57"/>
        <v>13808962.944000006</v>
      </c>
      <c r="BI107" s="296">
        <f t="shared" si="57"/>
        <v>14538865.271040004</v>
      </c>
      <c r="BJ107" s="296">
        <f t="shared" si="57"/>
        <v>15308221.777920004</v>
      </c>
      <c r="BK107" s="296">
        <f t="shared" si="57"/>
        <v>16117032.464640006</v>
      </c>
      <c r="BL107" s="296">
        <f t="shared" si="57"/>
        <v>16985024.421120003</v>
      </c>
      <c r="BM107" s="296">
        <f t="shared" si="57"/>
        <v>17872743.467520006</v>
      </c>
      <c r="BN107" s="297">
        <f t="shared" si="57"/>
        <v>18819643.783680007</v>
      </c>
      <c r="BO107" s="60" t="s">
        <v>101</v>
      </c>
    </row>
    <row r="108" spans="1:67">
      <c r="A108" s="60"/>
      <c r="B108" s="112" t="s">
        <v>346</v>
      </c>
      <c r="C108" s="109"/>
      <c r="D108" s="284"/>
      <c r="E108" s="367">
        <f>E107*(1-C105)</f>
        <v>1247</v>
      </c>
      <c r="F108" s="61"/>
      <c r="G108" s="296">
        <f>$E108*(1+HLOOKUP(G$6,$G$1:$L$5,$L$3,0))*G$106*$D$106</f>
        <v>24940</v>
      </c>
      <c r="H108" s="296">
        <f t="shared" si="57"/>
        <v>62350</v>
      </c>
      <c r="I108" s="296">
        <f t="shared" si="57"/>
        <v>87290</v>
      </c>
      <c r="J108" s="296">
        <f t="shared" si="57"/>
        <v>124700</v>
      </c>
      <c r="K108" s="296">
        <f t="shared" si="57"/>
        <v>162110</v>
      </c>
      <c r="L108" s="296">
        <f t="shared" si="57"/>
        <v>211990</v>
      </c>
      <c r="M108" s="296">
        <f t="shared" si="57"/>
        <v>274340</v>
      </c>
      <c r="N108" s="296">
        <f t="shared" si="57"/>
        <v>336690</v>
      </c>
      <c r="O108" s="296">
        <f t="shared" si="57"/>
        <v>411510</v>
      </c>
      <c r="P108" s="296">
        <f t="shared" si="57"/>
        <v>486330</v>
      </c>
      <c r="Q108" s="296">
        <f t="shared" si="57"/>
        <v>586090</v>
      </c>
      <c r="R108" s="296">
        <f t="shared" si="57"/>
        <v>698320</v>
      </c>
      <c r="S108" s="296">
        <f t="shared" si="57"/>
        <v>821523.6</v>
      </c>
      <c r="T108" s="296">
        <f t="shared" si="57"/>
        <v>888861.60000000009</v>
      </c>
      <c r="U108" s="296">
        <f t="shared" si="57"/>
        <v>956199.60000000009</v>
      </c>
      <c r="V108" s="296">
        <f t="shared" si="57"/>
        <v>1023537.6</v>
      </c>
      <c r="W108" s="296">
        <f t="shared" si="57"/>
        <v>1104343.2</v>
      </c>
      <c r="X108" s="296">
        <f t="shared" si="57"/>
        <v>1185148.8</v>
      </c>
      <c r="Y108" s="296">
        <f t="shared" si="57"/>
        <v>1265954.3999999999</v>
      </c>
      <c r="Z108" s="296">
        <f t="shared" si="57"/>
        <v>1346760</v>
      </c>
      <c r="AA108" s="296">
        <f t="shared" si="57"/>
        <v>1441033.2000000002</v>
      </c>
      <c r="AB108" s="296">
        <f t="shared" si="57"/>
        <v>1548774</v>
      </c>
      <c r="AC108" s="296">
        <f t="shared" si="57"/>
        <v>1643047.2</v>
      </c>
      <c r="AD108" s="296">
        <f t="shared" si="57"/>
        <v>1750788</v>
      </c>
      <c r="AE108" s="296">
        <f t="shared" si="57"/>
        <v>2007211.1040000001</v>
      </c>
      <c r="AF108" s="296">
        <f t="shared" si="57"/>
        <v>2138116.176</v>
      </c>
      <c r="AG108" s="296">
        <f t="shared" si="57"/>
        <v>2283566.2560000001</v>
      </c>
      <c r="AH108" s="296">
        <f t="shared" si="57"/>
        <v>2429016.3360000001</v>
      </c>
      <c r="AI108" s="296">
        <f t="shared" si="57"/>
        <v>2574466.4160000002</v>
      </c>
      <c r="AJ108" s="296">
        <f t="shared" si="57"/>
        <v>2734461.5039999997</v>
      </c>
      <c r="AK108" s="296">
        <f t="shared" si="57"/>
        <v>2894456.5920000002</v>
      </c>
      <c r="AL108" s="296">
        <f t="shared" si="57"/>
        <v>3068996.6880000001</v>
      </c>
      <c r="AM108" s="296">
        <f t="shared" si="57"/>
        <v>3258081.7920000004</v>
      </c>
      <c r="AN108" s="296">
        <f t="shared" si="57"/>
        <v>3447166.8959999997</v>
      </c>
      <c r="AO108" s="296">
        <f t="shared" si="57"/>
        <v>3650797.0079999999</v>
      </c>
      <c r="AP108" s="296">
        <f t="shared" si="57"/>
        <v>3854427.12</v>
      </c>
      <c r="AQ108" s="296">
        <f t="shared" si="57"/>
        <v>4414119.0278400006</v>
      </c>
      <c r="AR108" s="296">
        <f t="shared" si="57"/>
        <v>4665456.7660800004</v>
      </c>
      <c r="AS108" s="296">
        <f t="shared" si="57"/>
        <v>4932503.1129600005</v>
      </c>
      <c r="AT108" s="296">
        <f t="shared" si="57"/>
        <v>5215258.0684800008</v>
      </c>
      <c r="AU108" s="296">
        <f t="shared" si="57"/>
        <v>5498013.0240000002</v>
      </c>
      <c r="AV108" s="296">
        <f t="shared" si="57"/>
        <v>5812185.1968</v>
      </c>
      <c r="AW108" s="296">
        <f t="shared" si="57"/>
        <v>6142065.9782400001</v>
      </c>
      <c r="AX108" s="296">
        <f t="shared" si="57"/>
        <v>6471946.7596800011</v>
      </c>
      <c r="AY108" s="296">
        <f t="shared" si="57"/>
        <v>6833244.7584000006</v>
      </c>
      <c r="AZ108" s="296">
        <f t="shared" si="57"/>
        <v>7210251.3657600014</v>
      </c>
      <c r="BA108" s="296">
        <f t="shared" si="57"/>
        <v>7602966.5817600014</v>
      </c>
      <c r="BB108" s="296">
        <f t="shared" si="57"/>
        <v>8011390.4064000016</v>
      </c>
      <c r="BC108" s="296">
        <f t="shared" si="57"/>
        <v>9127329.964185603</v>
      </c>
      <c r="BD108" s="296">
        <f t="shared" si="57"/>
        <v>9619323.5867904015</v>
      </c>
      <c r="BE108" s="296">
        <f t="shared" si="57"/>
        <v>10145247.804057602</v>
      </c>
      <c r="BF108" s="296">
        <f t="shared" si="57"/>
        <v>10688137.318656001</v>
      </c>
      <c r="BG108" s="296">
        <f t="shared" si="57"/>
        <v>11264957.427916802</v>
      </c>
      <c r="BH108" s="296">
        <f t="shared" si="57"/>
        <v>11875708.131840004</v>
      </c>
      <c r="BI108" s="296">
        <f t="shared" si="57"/>
        <v>12503424.133094402</v>
      </c>
      <c r="BJ108" s="296">
        <f t="shared" si="57"/>
        <v>13165070.729011204</v>
      </c>
      <c r="BK108" s="296">
        <f t="shared" si="57"/>
        <v>13860647.919590402</v>
      </c>
      <c r="BL108" s="296">
        <f t="shared" si="57"/>
        <v>14607121.002163202</v>
      </c>
      <c r="BM108" s="296">
        <f t="shared" si="57"/>
        <v>15370559.382067204</v>
      </c>
      <c r="BN108" s="297">
        <f t="shared" si="57"/>
        <v>16184893.653964803</v>
      </c>
      <c r="BO108" s="60" t="s">
        <v>101</v>
      </c>
    </row>
    <row r="109" spans="1:67">
      <c r="A109" s="60"/>
      <c r="B109" s="364" t="s">
        <v>327</v>
      </c>
      <c r="C109" s="109"/>
      <c r="D109" s="284"/>
      <c r="E109" s="284"/>
      <c r="F109" s="338"/>
      <c r="G109" s="296">
        <f>G107-G108</f>
        <v>4060</v>
      </c>
      <c r="H109" s="296">
        <f t="shared" ref="H109:BN109" si="58">H107-H108</f>
        <v>10150</v>
      </c>
      <c r="I109" s="296">
        <f t="shared" si="58"/>
        <v>14210</v>
      </c>
      <c r="J109" s="296">
        <f t="shared" si="58"/>
        <v>20300</v>
      </c>
      <c r="K109" s="296">
        <f t="shared" si="58"/>
        <v>26390</v>
      </c>
      <c r="L109" s="296">
        <f t="shared" si="58"/>
        <v>34510</v>
      </c>
      <c r="M109" s="296">
        <f t="shared" si="58"/>
        <v>44660</v>
      </c>
      <c r="N109" s="296">
        <f t="shared" si="58"/>
        <v>54810</v>
      </c>
      <c r="O109" s="296">
        <f t="shared" si="58"/>
        <v>66990</v>
      </c>
      <c r="P109" s="296">
        <f t="shared" si="58"/>
        <v>79170</v>
      </c>
      <c r="Q109" s="296">
        <f t="shared" si="58"/>
        <v>95410</v>
      </c>
      <c r="R109" s="296">
        <f t="shared" si="58"/>
        <v>113680</v>
      </c>
      <c r="S109" s="296">
        <f t="shared" si="58"/>
        <v>133736.40000000002</v>
      </c>
      <c r="T109" s="296">
        <f t="shared" si="58"/>
        <v>144698.39999999991</v>
      </c>
      <c r="U109" s="296">
        <f t="shared" si="58"/>
        <v>155660.39999999991</v>
      </c>
      <c r="V109" s="296">
        <f t="shared" si="58"/>
        <v>166622.40000000002</v>
      </c>
      <c r="W109" s="296">
        <f t="shared" si="58"/>
        <v>179776.80000000005</v>
      </c>
      <c r="X109" s="296">
        <f t="shared" si="58"/>
        <v>192931.19999999995</v>
      </c>
      <c r="Y109" s="296">
        <f t="shared" si="58"/>
        <v>206085.60000000009</v>
      </c>
      <c r="Z109" s="296">
        <f t="shared" si="58"/>
        <v>219240</v>
      </c>
      <c r="AA109" s="296">
        <f t="shared" si="58"/>
        <v>234586.79999999981</v>
      </c>
      <c r="AB109" s="296">
        <f t="shared" si="58"/>
        <v>252126</v>
      </c>
      <c r="AC109" s="296">
        <f t="shared" si="58"/>
        <v>267472.80000000005</v>
      </c>
      <c r="AD109" s="296">
        <f t="shared" si="58"/>
        <v>285012</v>
      </c>
      <c r="AE109" s="296">
        <f t="shared" si="58"/>
        <v>326755.29600000032</v>
      </c>
      <c r="AF109" s="296">
        <f t="shared" si="58"/>
        <v>348065.42400000058</v>
      </c>
      <c r="AG109" s="296">
        <f t="shared" si="58"/>
        <v>371743.34400000004</v>
      </c>
      <c r="AH109" s="296">
        <f t="shared" si="58"/>
        <v>395421.26399999997</v>
      </c>
      <c r="AI109" s="296">
        <f t="shared" si="58"/>
        <v>419099.18400000036</v>
      </c>
      <c r="AJ109" s="296">
        <f t="shared" si="58"/>
        <v>445144.89600000065</v>
      </c>
      <c r="AK109" s="296">
        <f t="shared" si="58"/>
        <v>471190.60800000001</v>
      </c>
      <c r="AL109" s="296">
        <f t="shared" si="58"/>
        <v>499604.1120000002</v>
      </c>
      <c r="AM109" s="296">
        <f t="shared" si="58"/>
        <v>530385.40799999982</v>
      </c>
      <c r="AN109" s="296">
        <f t="shared" si="58"/>
        <v>561166.70400000084</v>
      </c>
      <c r="AO109" s="296">
        <f t="shared" si="58"/>
        <v>594315.79200000083</v>
      </c>
      <c r="AP109" s="296">
        <f t="shared" si="58"/>
        <v>627464.88000000082</v>
      </c>
      <c r="AQ109" s="296">
        <f t="shared" si="58"/>
        <v>718577.51616000012</v>
      </c>
      <c r="AR109" s="296">
        <f t="shared" si="58"/>
        <v>759492.96192000061</v>
      </c>
      <c r="AS109" s="296">
        <f t="shared" si="58"/>
        <v>802965.62303999998</v>
      </c>
      <c r="AT109" s="296">
        <f t="shared" si="58"/>
        <v>848995.49952000007</v>
      </c>
      <c r="AU109" s="296">
        <f t="shared" si="58"/>
        <v>895025.37600000016</v>
      </c>
      <c r="AV109" s="296">
        <f t="shared" si="58"/>
        <v>946169.68320000079</v>
      </c>
      <c r="AW109" s="296">
        <f t="shared" si="58"/>
        <v>999871.2057600012</v>
      </c>
      <c r="AX109" s="296">
        <f t="shared" si="58"/>
        <v>1053572.7283200007</v>
      </c>
      <c r="AY109" s="296">
        <f t="shared" si="58"/>
        <v>1112388.6816000007</v>
      </c>
      <c r="AZ109" s="296">
        <f t="shared" si="58"/>
        <v>1173761.8502400005</v>
      </c>
      <c r="BA109" s="296">
        <f t="shared" si="58"/>
        <v>1237692.2342400001</v>
      </c>
      <c r="BB109" s="296">
        <f t="shared" si="58"/>
        <v>1304179.8335999986</v>
      </c>
      <c r="BC109" s="296">
        <f t="shared" si="58"/>
        <v>1485844.4127744008</v>
      </c>
      <c r="BD109" s="296">
        <f t="shared" si="58"/>
        <v>1565936.3978496026</v>
      </c>
      <c r="BE109" s="296">
        <f t="shared" si="58"/>
        <v>1651551.968102403</v>
      </c>
      <c r="BF109" s="296">
        <f t="shared" si="58"/>
        <v>1739929.3309440035</v>
      </c>
      <c r="BG109" s="296">
        <f t="shared" si="58"/>
        <v>1833830.2789632007</v>
      </c>
      <c r="BH109" s="296">
        <f t="shared" si="58"/>
        <v>1933254.8121600021</v>
      </c>
      <c r="BI109" s="296">
        <f t="shared" si="58"/>
        <v>2035441.1379456017</v>
      </c>
      <c r="BJ109" s="296">
        <f t="shared" si="58"/>
        <v>2143151.0489087999</v>
      </c>
      <c r="BK109" s="296">
        <f t="shared" si="58"/>
        <v>2256384.545049604</v>
      </c>
      <c r="BL109" s="296">
        <f t="shared" si="58"/>
        <v>2377903.4189568013</v>
      </c>
      <c r="BM109" s="296">
        <f t="shared" si="58"/>
        <v>2502184.0854528025</v>
      </c>
      <c r="BN109" s="297">
        <f t="shared" si="58"/>
        <v>2634750.1297152042</v>
      </c>
      <c r="BO109" s="60" t="s">
        <v>101</v>
      </c>
    </row>
    <row r="110" spans="1:67" s="58" customFormat="1">
      <c r="B110" s="364" t="s">
        <v>308</v>
      </c>
      <c r="C110" s="109"/>
      <c r="D110" s="284"/>
      <c r="E110" s="284"/>
      <c r="F110" s="61"/>
      <c r="G110" s="296">
        <f>G107*HLOOKUP(G$6,$G$1:$L$5,$L$5,0)</f>
        <v>0</v>
      </c>
      <c r="H110" s="296">
        <f t="shared" ref="H110:BN110" si="59">H107*HLOOKUP(H$6,$G$1:$L$5,$L$5,0)</f>
        <v>0</v>
      </c>
      <c r="I110" s="296">
        <f t="shared" si="59"/>
        <v>0</v>
      </c>
      <c r="J110" s="296">
        <f t="shared" si="59"/>
        <v>0</v>
      </c>
      <c r="K110" s="296">
        <f t="shared" si="59"/>
        <v>0</v>
      </c>
      <c r="L110" s="296">
        <f t="shared" si="59"/>
        <v>0</v>
      </c>
      <c r="M110" s="296">
        <f t="shared" si="59"/>
        <v>0</v>
      </c>
      <c r="N110" s="296">
        <f t="shared" si="59"/>
        <v>0</v>
      </c>
      <c r="O110" s="296">
        <f t="shared" si="59"/>
        <v>0</v>
      </c>
      <c r="P110" s="296">
        <f t="shared" si="59"/>
        <v>0</v>
      </c>
      <c r="Q110" s="296">
        <f t="shared" si="59"/>
        <v>0</v>
      </c>
      <c r="R110" s="296">
        <f t="shared" si="59"/>
        <v>0</v>
      </c>
      <c r="S110" s="296">
        <f t="shared" si="59"/>
        <v>0</v>
      </c>
      <c r="T110" s="296">
        <f t="shared" si="59"/>
        <v>0</v>
      </c>
      <c r="U110" s="296">
        <f t="shared" si="59"/>
        <v>0</v>
      </c>
      <c r="V110" s="296">
        <f t="shared" si="59"/>
        <v>0</v>
      </c>
      <c r="W110" s="296">
        <f t="shared" si="59"/>
        <v>0</v>
      </c>
      <c r="X110" s="296">
        <f t="shared" si="59"/>
        <v>0</v>
      </c>
      <c r="Y110" s="296">
        <f t="shared" si="59"/>
        <v>0</v>
      </c>
      <c r="Z110" s="296">
        <f t="shared" si="59"/>
        <v>0</v>
      </c>
      <c r="AA110" s="296">
        <f t="shared" si="59"/>
        <v>0</v>
      </c>
      <c r="AB110" s="296">
        <f t="shared" si="59"/>
        <v>0</v>
      </c>
      <c r="AC110" s="296">
        <f t="shared" si="59"/>
        <v>0</v>
      </c>
      <c r="AD110" s="296">
        <f t="shared" si="59"/>
        <v>0</v>
      </c>
      <c r="AE110" s="296">
        <f t="shared" si="59"/>
        <v>0</v>
      </c>
      <c r="AF110" s="296">
        <f t="shared" si="59"/>
        <v>0</v>
      </c>
      <c r="AG110" s="296">
        <f t="shared" si="59"/>
        <v>0</v>
      </c>
      <c r="AH110" s="296">
        <f t="shared" si="59"/>
        <v>0</v>
      </c>
      <c r="AI110" s="296">
        <f t="shared" si="59"/>
        <v>0</v>
      </c>
      <c r="AJ110" s="296">
        <f t="shared" si="59"/>
        <v>0</v>
      </c>
      <c r="AK110" s="296">
        <f t="shared" si="59"/>
        <v>0</v>
      </c>
      <c r="AL110" s="296">
        <f t="shared" si="59"/>
        <v>0</v>
      </c>
      <c r="AM110" s="296">
        <f t="shared" si="59"/>
        <v>0</v>
      </c>
      <c r="AN110" s="296">
        <f t="shared" si="59"/>
        <v>0</v>
      </c>
      <c r="AO110" s="296">
        <f t="shared" si="59"/>
        <v>0</v>
      </c>
      <c r="AP110" s="296">
        <f t="shared" si="59"/>
        <v>0</v>
      </c>
      <c r="AQ110" s="296">
        <f t="shared" si="59"/>
        <v>0</v>
      </c>
      <c r="AR110" s="296">
        <f t="shared" si="59"/>
        <v>0</v>
      </c>
      <c r="AS110" s="296">
        <f t="shared" si="59"/>
        <v>0</v>
      </c>
      <c r="AT110" s="296">
        <f t="shared" si="59"/>
        <v>0</v>
      </c>
      <c r="AU110" s="296">
        <f t="shared" si="59"/>
        <v>0</v>
      </c>
      <c r="AV110" s="296">
        <f t="shared" si="59"/>
        <v>0</v>
      </c>
      <c r="AW110" s="296">
        <f t="shared" si="59"/>
        <v>0</v>
      </c>
      <c r="AX110" s="296">
        <f t="shared" si="59"/>
        <v>0</v>
      </c>
      <c r="AY110" s="296">
        <f t="shared" si="59"/>
        <v>0</v>
      </c>
      <c r="AZ110" s="296">
        <f t="shared" si="59"/>
        <v>0</v>
      </c>
      <c r="BA110" s="296">
        <f t="shared" si="59"/>
        <v>0</v>
      </c>
      <c r="BB110" s="296">
        <f t="shared" si="59"/>
        <v>0</v>
      </c>
      <c r="BC110" s="296">
        <f t="shared" si="59"/>
        <v>0</v>
      </c>
      <c r="BD110" s="296">
        <f t="shared" si="59"/>
        <v>0</v>
      </c>
      <c r="BE110" s="296">
        <f t="shared" si="59"/>
        <v>0</v>
      </c>
      <c r="BF110" s="296">
        <f t="shared" si="59"/>
        <v>0</v>
      </c>
      <c r="BG110" s="296">
        <f t="shared" si="59"/>
        <v>0</v>
      </c>
      <c r="BH110" s="296">
        <f t="shared" si="59"/>
        <v>0</v>
      </c>
      <c r="BI110" s="296">
        <f t="shared" si="59"/>
        <v>0</v>
      </c>
      <c r="BJ110" s="296">
        <f t="shared" si="59"/>
        <v>0</v>
      </c>
      <c r="BK110" s="296">
        <f t="shared" si="59"/>
        <v>0</v>
      </c>
      <c r="BL110" s="296">
        <f t="shared" si="59"/>
        <v>0</v>
      </c>
      <c r="BM110" s="296">
        <f t="shared" si="59"/>
        <v>0</v>
      </c>
      <c r="BN110" s="297">
        <f t="shared" si="59"/>
        <v>0</v>
      </c>
      <c r="BO110" s="60" t="s">
        <v>101</v>
      </c>
    </row>
    <row r="111" spans="1:67" s="58" customFormat="1">
      <c r="B111" s="364"/>
      <c r="C111" s="109"/>
      <c r="D111" s="284"/>
      <c r="E111" s="284"/>
      <c r="F111" s="61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7"/>
      <c r="BO111" s="60" t="s">
        <v>101</v>
      </c>
    </row>
    <row r="112" spans="1:67" s="58" customFormat="1">
      <c r="A112" s="60">
        <v>13</v>
      </c>
      <c r="B112" s="114" t="s">
        <v>350</v>
      </c>
      <c r="C112" s="109">
        <v>0.02</v>
      </c>
      <c r="D112" s="108">
        <f>Revenue_B2C!D112</f>
        <v>0.12</v>
      </c>
      <c r="E112" s="284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283"/>
      <c r="BO112" s="60" t="s">
        <v>101</v>
      </c>
    </row>
    <row r="113" spans="1:68" s="58" customFormat="1">
      <c r="A113" s="56"/>
      <c r="B113" s="112" t="s">
        <v>322</v>
      </c>
      <c r="C113" s="44" t="s">
        <v>336</v>
      </c>
      <c r="D113" s="376">
        <v>10</v>
      </c>
      <c r="E113" s="361"/>
      <c r="F113" s="44"/>
      <c r="G113" s="296">
        <f t="shared" ref="G113:BN113" si="60">ROUND(G$25*$D112,0)</f>
        <v>2</v>
      </c>
      <c r="H113" s="296">
        <f t="shared" si="60"/>
        <v>4</v>
      </c>
      <c r="I113" s="296">
        <f t="shared" si="60"/>
        <v>7</v>
      </c>
      <c r="J113" s="296">
        <f t="shared" si="60"/>
        <v>9</v>
      </c>
      <c r="K113" s="296">
        <f t="shared" si="60"/>
        <v>12</v>
      </c>
      <c r="L113" s="296">
        <f t="shared" si="60"/>
        <v>16</v>
      </c>
      <c r="M113" s="296">
        <f t="shared" si="60"/>
        <v>20</v>
      </c>
      <c r="N113" s="296">
        <f t="shared" si="60"/>
        <v>25</v>
      </c>
      <c r="O113" s="296">
        <f t="shared" si="60"/>
        <v>30</v>
      </c>
      <c r="P113" s="296">
        <f t="shared" si="60"/>
        <v>36</v>
      </c>
      <c r="Q113" s="296">
        <f t="shared" si="60"/>
        <v>44</v>
      </c>
      <c r="R113" s="296">
        <f t="shared" si="60"/>
        <v>52</v>
      </c>
      <c r="S113" s="296">
        <f t="shared" si="60"/>
        <v>56</v>
      </c>
      <c r="T113" s="296">
        <f t="shared" si="60"/>
        <v>61</v>
      </c>
      <c r="U113" s="296">
        <f t="shared" si="60"/>
        <v>65</v>
      </c>
      <c r="V113" s="296">
        <f t="shared" si="60"/>
        <v>70</v>
      </c>
      <c r="W113" s="296">
        <f t="shared" si="60"/>
        <v>75</v>
      </c>
      <c r="X113" s="296">
        <f t="shared" si="60"/>
        <v>81</v>
      </c>
      <c r="Y113" s="296">
        <f t="shared" si="60"/>
        <v>87</v>
      </c>
      <c r="Z113" s="296">
        <f t="shared" si="60"/>
        <v>93</v>
      </c>
      <c r="AA113" s="296">
        <f t="shared" si="60"/>
        <v>99</v>
      </c>
      <c r="AB113" s="296">
        <f t="shared" si="60"/>
        <v>106</v>
      </c>
      <c r="AC113" s="296">
        <f t="shared" si="60"/>
        <v>113</v>
      </c>
      <c r="AD113" s="296">
        <f t="shared" si="60"/>
        <v>120</v>
      </c>
      <c r="AE113" s="296">
        <f t="shared" si="60"/>
        <v>128</v>
      </c>
      <c r="AF113" s="296">
        <f t="shared" si="60"/>
        <v>136</v>
      </c>
      <c r="AG113" s="296">
        <f t="shared" si="60"/>
        <v>145</v>
      </c>
      <c r="AH113" s="296">
        <f t="shared" si="60"/>
        <v>154</v>
      </c>
      <c r="AI113" s="296">
        <f t="shared" si="60"/>
        <v>163</v>
      </c>
      <c r="AJ113" s="296">
        <f t="shared" si="60"/>
        <v>173</v>
      </c>
      <c r="AK113" s="296">
        <f t="shared" si="60"/>
        <v>184</v>
      </c>
      <c r="AL113" s="296">
        <f t="shared" si="60"/>
        <v>195</v>
      </c>
      <c r="AM113" s="296">
        <f t="shared" si="60"/>
        <v>206</v>
      </c>
      <c r="AN113" s="296">
        <f t="shared" si="60"/>
        <v>219</v>
      </c>
      <c r="AO113" s="296">
        <f t="shared" si="60"/>
        <v>231</v>
      </c>
      <c r="AP113" s="296">
        <f t="shared" si="60"/>
        <v>245</v>
      </c>
      <c r="AQ113" s="296">
        <f t="shared" si="60"/>
        <v>259</v>
      </c>
      <c r="AR113" s="296">
        <f t="shared" si="60"/>
        <v>274</v>
      </c>
      <c r="AS113" s="296">
        <f t="shared" si="60"/>
        <v>290</v>
      </c>
      <c r="AT113" s="296">
        <f t="shared" si="60"/>
        <v>306</v>
      </c>
      <c r="AU113" s="296">
        <f t="shared" si="60"/>
        <v>323</v>
      </c>
      <c r="AV113" s="296">
        <f t="shared" si="60"/>
        <v>342</v>
      </c>
      <c r="AW113" s="296">
        <f t="shared" si="60"/>
        <v>361</v>
      </c>
      <c r="AX113" s="296">
        <f t="shared" si="60"/>
        <v>381</v>
      </c>
      <c r="AY113" s="296">
        <f t="shared" si="60"/>
        <v>402</v>
      </c>
      <c r="AZ113" s="296">
        <f t="shared" si="60"/>
        <v>424</v>
      </c>
      <c r="BA113" s="296">
        <f t="shared" si="60"/>
        <v>447</v>
      </c>
      <c r="BB113" s="296">
        <f t="shared" si="60"/>
        <v>471</v>
      </c>
      <c r="BC113" s="296">
        <f t="shared" si="60"/>
        <v>497</v>
      </c>
      <c r="BD113" s="296">
        <f t="shared" si="60"/>
        <v>524</v>
      </c>
      <c r="BE113" s="296">
        <f t="shared" si="60"/>
        <v>552</v>
      </c>
      <c r="BF113" s="296">
        <f t="shared" si="60"/>
        <v>582</v>
      </c>
      <c r="BG113" s="296">
        <f t="shared" si="60"/>
        <v>613</v>
      </c>
      <c r="BH113" s="296">
        <f t="shared" si="60"/>
        <v>646</v>
      </c>
      <c r="BI113" s="296">
        <f t="shared" si="60"/>
        <v>680</v>
      </c>
      <c r="BJ113" s="296">
        <f t="shared" si="60"/>
        <v>717</v>
      </c>
      <c r="BK113" s="296">
        <f t="shared" si="60"/>
        <v>755</v>
      </c>
      <c r="BL113" s="296">
        <f t="shared" si="60"/>
        <v>794</v>
      </c>
      <c r="BM113" s="296">
        <f t="shared" si="60"/>
        <v>836</v>
      </c>
      <c r="BN113" s="297">
        <f t="shared" si="60"/>
        <v>880</v>
      </c>
      <c r="BO113" s="60" t="s">
        <v>101</v>
      </c>
    </row>
    <row r="114" spans="1:68">
      <c r="A114" s="60"/>
      <c r="B114" s="112" t="s">
        <v>323</v>
      </c>
      <c r="C114" s="109"/>
      <c r="D114" s="284"/>
      <c r="E114" s="367">
        <v>28320</v>
      </c>
      <c r="F114" s="61"/>
      <c r="G114" s="296">
        <f>$E114*(1+HLOOKUP(G$6,$G$1:$L$5,$L$3,0))*G$113*$D$113</f>
        <v>566400</v>
      </c>
      <c r="H114" s="296">
        <f t="shared" ref="H114:BN115" si="61">$E114*(1+HLOOKUP(H$6,$G$1:$L$5,$L$3,0))*H$113*$D$113</f>
        <v>1132800</v>
      </c>
      <c r="I114" s="296">
        <f t="shared" si="61"/>
        <v>1982400</v>
      </c>
      <c r="J114" s="296">
        <f t="shared" si="61"/>
        <v>2548800</v>
      </c>
      <c r="K114" s="296">
        <f t="shared" si="61"/>
        <v>3398400</v>
      </c>
      <c r="L114" s="296">
        <f t="shared" si="61"/>
        <v>4531200</v>
      </c>
      <c r="M114" s="296">
        <f t="shared" si="61"/>
        <v>5664000</v>
      </c>
      <c r="N114" s="296">
        <f t="shared" si="61"/>
        <v>7080000</v>
      </c>
      <c r="O114" s="296">
        <f t="shared" si="61"/>
        <v>8496000</v>
      </c>
      <c r="P114" s="296">
        <f t="shared" si="61"/>
        <v>10195200</v>
      </c>
      <c r="Q114" s="296">
        <f t="shared" si="61"/>
        <v>12460800</v>
      </c>
      <c r="R114" s="296">
        <f t="shared" si="61"/>
        <v>14726400</v>
      </c>
      <c r="S114" s="296">
        <f t="shared" si="61"/>
        <v>17127936</v>
      </c>
      <c r="T114" s="296">
        <f t="shared" si="61"/>
        <v>18657216</v>
      </c>
      <c r="U114" s="296">
        <f t="shared" si="61"/>
        <v>19880640.000000004</v>
      </c>
      <c r="V114" s="296">
        <f t="shared" si="61"/>
        <v>21409920</v>
      </c>
      <c r="W114" s="296">
        <f t="shared" si="61"/>
        <v>22939200</v>
      </c>
      <c r="X114" s="296">
        <f t="shared" si="61"/>
        <v>24774336</v>
      </c>
      <c r="Y114" s="296">
        <f t="shared" si="61"/>
        <v>26609472</v>
      </c>
      <c r="Z114" s="296">
        <f t="shared" si="61"/>
        <v>28444608.000000004</v>
      </c>
      <c r="AA114" s="296">
        <f t="shared" si="61"/>
        <v>30279744.000000004</v>
      </c>
      <c r="AB114" s="296">
        <f t="shared" si="61"/>
        <v>32420736</v>
      </c>
      <c r="AC114" s="296">
        <f t="shared" si="61"/>
        <v>34561728</v>
      </c>
      <c r="AD114" s="296">
        <f t="shared" si="61"/>
        <v>36702720.000000007</v>
      </c>
      <c r="AE114" s="296">
        <f t="shared" si="61"/>
        <v>42281533.440000005</v>
      </c>
      <c r="AF114" s="296">
        <f t="shared" si="61"/>
        <v>44924129.280000001</v>
      </c>
      <c r="AG114" s="296">
        <f t="shared" si="61"/>
        <v>47897049.600000009</v>
      </c>
      <c r="AH114" s="296">
        <f t="shared" si="61"/>
        <v>50869969.920000002</v>
      </c>
      <c r="AI114" s="296">
        <f t="shared" si="61"/>
        <v>53842890.240000002</v>
      </c>
      <c r="AJ114" s="296">
        <f t="shared" si="61"/>
        <v>57146135.040000007</v>
      </c>
      <c r="AK114" s="296">
        <f t="shared" si="61"/>
        <v>60779704.320000008</v>
      </c>
      <c r="AL114" s="296">
        <f t="shared" si="61"/>
        <v>64413273.600000001</v>
      </c>
      <c r="AM114" s="296">
        <f t="shared" si="61"/>
        <v>68046842.88000001</v>
      </c>
      <c r="AN114" s="296">
        <f t="shared" si="61"/>
        <v>72341061.120000005</v>
      </c>
      <c r="AO114" s="296">
        <f t="shared" si="61"/>
        <v>76304954.88000001</v>
      </c>
      <c r="AP114" s="296">
        <f t="shared" si="61"/>
        <v>80929497.600000009</v>
      </c>
      <c r="AQ114" s="296">
        <f t="shared" si="61"/>
        <v>92398363.545600012</v>
      </c>
      <c r="AR114" s="296">
        <f t="shared" si="61"/>
        <v>97749620.121600017</v>
      </c>
      <c r="AS114" s="296">
        <f t="shared" si="61"/>
        <v>103457627.13600002</v>
      </c>
      <c r="AT114" s="296">
        <f t="shared" si="61"/>
        <v>109165634.15040001</v>
      </c>
      <c r="AU114" s="296">
        <f t="shared" si="61"/>
        <v>115230391.60320002</v>
      </c>
      <c r="AV114" s="296">
        <f t="shared" si="61"/>
        <v>122008649.93280002</v>
      </c>
      <c r="AW114" s="296">
        <f t="shared" si="61"/>
        <v>128786908.26240002</v>
      </c>
      <c r="AX114" s="296">
        <f t="shared" si="61"/>
        <v>135921917.03040001</v>
      </c>
      <c r="AY114" s="296">
        <f t="shared" si="61"/>
        <v>143413676.23680001</v>
      </c>
      <c r="AZ114" s="296">
        <f t="shared" si="61"/>
        <v>151262185.88160002</v>
      </c>
      <c r="BA114" s="296">
        <f t="shared" si="61"/>
        <v>159467445.96480003</v>
      </c>
      <c r="BB114" s="296">
        <f t="shared" si="61"/>
        <v>168029456.48640004</v>
      </c>
      <c r="BC114" s="296">
        <f t="shared" si="61"/>
        <v>191489365.31558406</v>
      </c>
      <c r="BD114" s="296">
        <f t="shared" si="61"/>
        <v>201892208.09932804</v>
      </c>
      <c r="BE114" s="296">
        <f t="shared" si="61"/>
        <v>212680341.35654405</v>
      </c>
      <c r="BF114" s="296">
        <f t="shared" si="61"/>
        <v>224239055.56070405</v>
      </c>
      <c r="BG114" s="296">
        <f t="shared" si="61"/>
        <v>236183060.23833606</v>
      </c>
      <c r="BH114" s="296">
        <f t="shared" si="61"/>
        <v>248897645.86291206</v>
      </c>
      <c r="BI114" s="296">
        <f t="shared" si="61"/>
        <v>261997521.96096006</v>
      </c>
      <c r="BJ114" s="296">
        <f t="shared" si="61"/>
        <v>276253269.47942406</v>
      </c>
      <c r="BK114" s="296">
        <f t="shared" si="61"/>
        <v>290894307.47136009</v>
      </c>
      <c r="BL114" s="296">
        <f t="shared" si="61"/>
        <v>305920635.93676805</v>
      </c>
      <c r="BM114" s="296">
        <f t="shared" si="61"/>
        <v>322102835.82259208</v>
      </c>
      <c r="BN114" s="297">
        <f t="shared" si="61"/>
        <v>339055616.6553601</v>
      </c>
      <c r="BO114" s="60" t="s">
        <v>101</v>
      </c>
    </row>
    <row r="115" spans="1:68">
      <c r="A115" s="60"/>
      <c r="B115" s="112" t="s">
        <v>346</v>
      </c>
      <c r="C115" s="109"/>
      <c r="D115" s="284"/>
      <c r="E115" s="367">
        <f>E114*(1-C112)</f>
        <v>27753.599999999999</v>
      </c>
      <c r="F115" s="61"/>
      <c r="G115" s="296">
        <f>$E115*(1+HLOOKUP(G$6,$G$1:$L$5,$L$3,0))*G$113*$D$113</f>
        <v>555072</v>
      </c>
      <c r="H115" s="296">
        <f t="shared" si="61"/>
        <v>1110144</v>
      </c>
      <c r="I115" s="296">
        <f t="shared" si="61"/>
        <v>1942751.9999999998</v>
      </c>
      <c r="J115" s="296">
        <f t="shared" si="61"/>
        <v>2497824</v>
      </c>
      <c r="K115" s="296">
        <f t="shared" si="61"/>
        <v>3330431.9999999995</v>
      </c>
      <c r="L115" s="296">
        <f t="shared" si="61"/>
        <v>4440576</v>
      </c>
      <c r="M115" s="296">
        <f t="shared" si="61"/>
        <v>5550720</v>
      </c>
      <c r="N115" s="296">
        <f t="shared" si="61"/>
        <v>6938400</v>
      </c>
      <c r="O115" s="296">
        <f t="shared" si="61"/>
        <v>8326080</v>
      </c>
      <c r="P115" s="296">
        <f t="shared" si="61"/>
        <v>9991296</v>
      </c>
      <c r="Q115" s="296">
        <f t="shared" si="61"/>
        <v>12211584</v>
      </c>
      <c r="R115" s="296">
        <f t="shared" si="61"/>
        <v>14431872</v>
      </c>
      <c r="S115" s="296">
        <f t="shared" si="61"/>
        <v>16785377.279999997</v>
      </c>
      <c r="T115" s="296">
        <f t="shared" si="61"/>
        <v>18284071.68</v>
      </c>
      <c r="U115" s="296">
        <f t="shared" si="61"/>
        <v>19483027.199999999</v>
      </c>
      <c r="V115" s="296">
        <f t="shared" si="61"/>
        <v>20981721.600000001</v>
      </c>
      <c r="W115" s="296">
        <f t="shared" si="61"/>
        <v>22480416</v>
      </c>
      <c r="X115" s="296">
        <f t="shared" si="61"/>
        <v>24278849.279999997</v>
      </c>
      <c r="Y115" s="296">
        <f t="shared" si="61"/>
        <v>26077282.560000002</v>
      </c>
      <c r="Z115" s="296">
        <f t="shared" si="61"/>
        <v>27875715.839999996</v>
      </c>
      <c r="AA115" s="296">
        <f t="shared" si="61"/>
        <v>29674149.120000001</v>
      </c>
      <c r="AB115" s="296">
        <f t="shared" si="61"/>
        <v>31772321.280000001</v>
      </c>
      <c r="AC115" s="296">
        <f t="shared" si="61"/>
        <v>33870493.439999998</v>
      </c>
      <c r="AD115" s="296">
        <f t="shared" si="61"/>
        <v>35968665.600000001</v>
      </c>
      <c r="AE115" s="296">
        <f t="shared" si="61"/>
        <v>41435902.771200001</v>
      </c>
      <c r="AF115" s="296">
        <f t="shared" si="61"/>
        <v>44025646.694400005</v>
      </c>
      <c r="AG115" s="296">
        <f t="shared" si="61"/>
        <v>46939108.607999995</v>
      </c>
      <c r="AH115" s="296">
        <f t="shared" si="61"/>
        <v>49852570.521600008</v>
      </c>
      <c r="AI115" s="296">
        <f t="shared" si="61"/>
        <v>52766032.435199998</v>
      </c>
      <c r="AJ115" s="296">
        <f t="shared" si="61"/>
        <v>56003212.339200005</v>
      </c>
      <c r="AK115" s="296">
        <f t="shared" si="61"/>
        <v>59564110.233599998</v>
      </c>
      <c r="AL115" s="296">
        <f t="shared" si="61"/>
        <v>63125008.128000006</v>
      </c>
      <c r="AM115" s="296">
        <f t="shared" si="61"/>
        <v>66685906.022399999</v>
      </c>
      <c r="AN115" s="296">
        <f t="shared" si="61"/>
        <v>70894239.897599995</v>
      </c>
      <c r="AO115" s="296">
        <f t="shared" si="61"/>
        <v>74778855.782400012</v>
      </c>
      <c r="AP115" s="296">
        <f t="shared" si="61"/>
        <v>79310907.648000002</v>
      </c>
      <c r="AQ115" s="296">
        <f t="shared" si="61"/>
        <v>90550396.274688005</v>
      </c>
      <c r="AR115" s="296">
        <f t="shared" si="61"/>
        <v>95794627.719168007</v>
      </c>
      <c r="AS115" s="296">
        <f t="shared" si="61"/>
        <v>101388474.59327999</v>
      </c>
      <c r="AT115" s="296">
        <f t="shared" si="61"/>
        <v>106982321.467392</v>
      </c>
      <c r="AU115" s="296">
        <f t="shared" si="61"/>
        <v>112925783.77113602</v>
      </c>
      <c r="AV115" s="296">
        <f t="shared" si="61"/>
        <v>119568476.93414402</v>
      </c>
      <c r="AW115" s="296">
        <f t="shared" si="61"/>
        <v>126211170.09715201</v>
      </c>
      <c r="AX115" s="296">
        <f t="shared" si="61"/>
        <v>133203478.68979201</v>
      </c>
      <c r="AY115" s="296">
        <f t="shared" si="61"/>
        <v>140545402.71206403</v>
      </c>
      <c r="AZ115" s="296">
        <f t="shared" si="61"/>
        <v>148236942.16396803</v>
      </c>
      <c r="BA115" s="296">
        <f t="shared" si="61"/>
        <v>156278097.045504</v>
      </c>
      <c r="BB115" s="296">
        <f t="shared" si="61"/>
        <v>164668867.35667202</v>
      </c>
      <c r="BC115" s="296">
        <f t="shared" si="61"/>
        <v>187659578.00927237</v>
      </c>
      <c r="BD115" s="296">
        <f t="shared" si="61"/>
        <v>197854363.93734151</v>
      </c>
      <c r="BE115" s="296">
        <f t="shared" si="61"/>
        <v>208426734.52941316</v>
      </c>
      <c r="BF115" s="296">
        <f t="shared" si="61"/>
        <v>219754274.44948998</v>
      </c>
      <c r="BG115" s="296">
        <f t="shared" si="61"/>
        <v>231459399.03356934</v>
      </c>
      <c r="BH115" s="296">
        <f t="shared" si="61"/>
        <v>243919692.94565383</v>
      </c>
      <c r="BI115" s="296">
        <f t="shared" si="61"/>
        <v>256757571.52174085</v>
      </c>
      <c r="BJ115" s="296">
        <f t="shared" si="61"/>
        <v>270728204.08983558</v>
      </c>
      <c r="BK115" s="296">
        <f t="shared" si="61"/>
        <v>285076421.32193285</v>
      </c>
      <c r="BL115" s="296">
        <f t="shared" si="61"/>
        <v>299802223.21803272</v>
      </c>
      <c r="BM115" s="296">
        <f t="shared" si="61"/>
        <v>315660779.10614026</v>
      </c>
      <c r="BN115" s="297">
        <f t="shared" si="61"/>
        <v>332274504.32225287</v>
      </c>
      <c r="BO115" s="60" t="s">
        <v>101</v>
      </c>
    </row>
    <row r="116" spans="1:68">
      <c r="A116" s="60"/>
      <c r="B116" s="364" t="s">
        <v>327</v>
      </c>
      <c r="C116" s="109"/>
      <c r="D116" s="284"/>
      <c r="E116" s="284"/>
      <c r="F116" s="338"/>
      <c r="G116" s="296">
        <f>G114-G115</f>
        <v>11328</v>
      </c>
      <c r="H116" s="296">
        <f t="shared" ref="H116:BN116" si="62">H114-H115</f>
        <v>22656</v>
      </c>
      <c r="I116" s="296">
        <f t="shared" si="62"/>
        <v>39648.000000000233</v>
      </c>
      <c r="J116" s="296">
        <f t="shared" si="62"/>
        <v>50976</v>
      </c>
      <c r="K116" s="296">
        <f t="shared" si="62"/>
        <v>67968.000000000466</v>
      </c>
      <c r="L116" s="296">
        <f t="shared" si="62"/>
        <v>90624</v>
      </c>
      <c r="M116" s="296">
        <f t="shared" si="62"/>
        <v>113280</v>
      </c>
      <c r="N116" s="296">
        <f t="shared" si="62"/>
        <v>141600</v>
      </c>
      <c r="O116" s="296">
        <f t="shared" si="62"/>
        <v>169920</v>
      </c>
      <c r="P116" s="296">
        <f t="shared" si="62"/>
        <v>203904</v>
      </c>
      <c r="Q116" s="296">
        <f t="shared" si="62"/>
        <v>249216</v>
      </c>
      <c r="R116" s="296">
        <f t="shared" si="62"/>
        <v>294528</v>
      </c>
      <c r="S116" s="296">
        <f t="shared" si="62"/>
        <v>342558.72000000253</v>
      </c>
      <c r="T116" s="296">
        <f t="shared" si="62"/>
        <v>373144.3200000003</v>
      </c>
      <c r="U116" s="296">
        <f t="shared" si="62"/>
        <v>397612.80000000447</v>
      </c>
      <c r="V116" s="296">
        <f t="shared" si="62"/>
        <v>428198.39999999851</v>
      </c>
      <c r="W116" s="296">
        <f t="shared" si="62"/>
        <v>458784</v>
      </c>
      <c r="X116" s="296">
        <f t="shared" si="62"/>
        <v>495486.72000000253</v>
      </c>
      <c r="Y116" s="296">
        <f t="shared" si="62"/>
        <v>532189.43999999762</v>
      </c>
      <c r="Z116" s="296">
        <f t="shared" si="62"/>
        <v>568892.1600000076</v>
      </c>
      <c r="AA116" s="296">
        <f t="shared" si="62"/>
        <v>605594.88000000268</v>
      </c>
      <c r="AB116" s="296">
        <f t="shared" si="62"/>
        <v>648414.71999999881</v>
      </c>
      <c r="AC116" s="296">
        <f t="shared" si="62"/>
        <v>691234.56000000238</v>
      </c>
      <c r="AD116" s="296">
        <f t="shared" si="62"/>
        <v>734054.40000000596</v>
      </c>
      <c r="AE116" s="296">
        <f t="shared" si="62"/>
        <v>845630.66880000383</v>
      </c>
      <c r="AF116" s="296">
        <f t="shared" si="62"/>
        <v>898482.58559999615</v>
      </c>
      <c r="AG116" s="296">
        <f t="shared" si="62"/>
        <v>957940.99200001359</v>
      </c>
      <c r="AH116" s="296">
        <f t="shared" si="62"/>
        <v>1017399.3983999938</v>
      </c>
      <c r="AI116" s="296">
        <f t="shared" si="62"/>
        <v>1076857.8048000038</v>
      </c>
      <c r="AJ116" s="296">
        <f t="shared" si="62"/>
        <v>1142922.7008000016</v>
      </c>
      <c r="AK116" s="296">
        <f t="shared" si="62"/>
        <v>1215594.0864000097</v>
      </c>
      <c r="AL116" s="296">
        <f t="shared" si="62"/>
        <v>1288265.4719999954</v>
      </c>
      <c r="AM116" s="296">
        <f t="shared" si="62"/>
        <v>1360936.8576000109</v>
      </c>
      <c r="AN116" s="296">
        <f t="shared" si="62"/>
        <v>1446821.2224000096</v>
      </c>
      <c r="AO116" s="296">
        <f t="shared" si="62"/>
        <v>1526099.0975999981</v>
      </c>
      <c r="AP116" s="296">
        <f t="shared" si="62"/>
        <v>1618589.952000007</v>
      </c>
      <c r="AQ116" s="296">
        <f t="shared" si="62"/>
        <v>1847967.2709120065</v>
      </c>
      <c r="AR116" s="296">
        <f t="shared" si="62"/>
        <v>1954992.4024320096</v>
      </c>
      <c r="AS116" s="296">
        <f t="shared" si="62"/>
        <v>2069152.5427200347</v>
      </c>
      <c r="AT116" s="296">
        <f t="shared" si="62"/>
        <v>2183312.6830080152</v>
      </c>
      <c r="AU116" s="296">
        <f t="shared" si="62"/>
        <v>2304607.8320640028</v>
      </c>
      <c r="AV116" s="296">
        <f t="shared" si="62"/>
        <v>2440172.9986560047</v>
      </c>
      <c r="AW116" s="296">
        <f t="shared" si="62"/>
        <v>2575738.1652480066</v>
      </c>
      <c r="AX116" s="296">
        <f t="shared" si="62"/>
        <v>2718438.3406080008</v>
      </c>
      <c r="AY116" s="296">
        <f t="shared" si="62"/>
        <v>2868273.5247359872</v>
      </c>
      <c r="AZ116" s="296">
        <f t="shared" si="62"/>
        <v>3025243.7176319957</v>
      </c>
      <c r="BA116" s="296">
        <f t="shared" si="62"/>
        <v>3189348.9192960262</v>
      </c>
      <c r="BB116" s="296">
        <f t="shared" si="62"/>
        <v>3360589.1297280192</v>
      </c>
      <c r="BC116" s="296">
        <f t="shared" si="62"/>
        <v>3829787.3063116968</v>
      </c>
      <c r="BD116" s="296">
        <f t="shared" si="62"/>
        <v>4037844.1619865298</v>
      </c>
      <c r="BE116" s="296">
        <f t="shared" si="62"/>
        <v>4253606.8271308839</v>
      </c>
      <c r="BF116" s="296">
        <f t="shared" si="62"/>
        <v>4484781.1112140715</v>
      </c>
      <c r="BG116" s="296">
        <f t="shared" si="62"/>
        <v>4723661.2047667205</v>
      </c>
      <c r="BH116" s="296">
        <f t="shared" si="62"/>
        <v>4977952.9172582328</v>
      </c>
      <c r="BI116" s="296">
        <f t="shared" si="62"/>
        <v>5239950.4392192066</v>
      </c>
      <c r="BJ116" s="296">
        <f t="shared" si="62"/>
        <v>5525065.3895884752</v>
      </c>
      <c r="BK116" s="296">
        <f t="shared" si="62"/>
        <v>5817886.1494272351</v>
      </c>
      <c r="BL116" s="296">
        <f t="shared" si="62"/>
        <v>6118412.7187353373</v>
      </c>
      <c r="BM116" s="296">
        <f t="shared" si="62"/>
        <v>6442056.7164518237</v>
      </c>
      <c r="BN116" s="297">
        <f t="shared" si="62"/>
        <v>6781112.333107233</v>
      </c>
      <c r="BO116" s="60" t="s">
        <v>101</v>
      </c>
    </row>
    <row r="117" spans="1:68" s="58" customFormat="1">
      <c r="B117" s="364" t="s">
        <v>308</v>
      </c>
      <c r="C117" s="109"/>
      <c r="D117" s="284"/>
      <c r="E117" s="284"/>
      <c r="F117" s="61"/>
      <c r="G117" s="296">
        <f>G114*HLOOKUP(G$6,$G$1:$L$5,$L$5,0)</f>
        <v>0</v>
      </c>
      <c r="H117" s="296">
        <f t="shared" ref="H117:BN117" si="63">H114*HLOOKUP(H$6,$G$1:$L$5,$L$5,0)</f>
        <v>0</v>
      </c>
      <c r="I117" s="296">
        <f t="shared" si="63"/>
        <v>0</v>
      </c>
      <c r="J117" s="296">
        <f t="shared" si="63"/>
        <v>0</v>
      </c>
      <c r="K117" s="296">
        <f t="shared" si="63"/>
        <v>0</v>
      </c>
      <c r="L117" s="296">
        <f t="shared" si="63"/>
        <v>0</v>
      </c>
      <c r="M117" s="296">
        <f t="shared" si="63"/>
        <v>0</v>
      </c>
      <c r="N117" s="296">
        <f t="shared" si="63"/>
        <v>0</v>
      </c>
      <c r="O117" s="296">
        <f t="shared" si="63"/>
        <v>0</v>
      </c>
      <c r="P117" s="296">
        <f t="shared" si="63"/>
        <v>0</v>
      </c>
      <c r="Q117" s="296">
        <f t="shared" si="63"/>
        <v>0</v>
      </c>
      <c r="R117" s="296">
        <f t="shared" si="63"/>
        <v>0</v>
      </c>
      <c r="S117" s="296">
        <f t="shared" si="63"/>
        <v>0</v>
      </c>
      <c r="T117" s="296">
        <f t="shared" si="63"/>
        <v>0</v>
      </c>
      <c r="U117" s="296">
        <f t="shared" si="63"/>
        <v>0</v>
      </c>
      <c r="V117" s="296">
        <f t="shared" si="63"/>
        <v>0</v>
      </c>
      <c r="W117" s="296">
        <f t="shared" si="63"/>
        <v>0</v>
      </c>
      <c r="X117" s="296">
        <f t="shared" si="63"/>
        <v>0</v>
      </c>
      <c r="Y117" s="296">
        <f t="shared" si="63"/>
        <v>0</v>
      </c>
      <c r="Z117" s="296">
        <f t="shared" si="63"/>
        <v>0</v>
      </c>
      <c r="AA117" s="296">
        <f t="shared" si="63"/>
        <v>0</v>
      </c>
      <c r="AB117" s="296">
        <f t="shared" si="63"/>
        <v>0</v>
      </c>
      <c r="AC117" s="296">
        <f t="shared" si="63"/>
        <v>0</v>
      </c>
      <c r="AD117" s="296">
        <f t="shared" si="63"/>
        <v>0</v>
      </c>
      <c r="AE117" s="296">
        <f t="shared" si="63"/>
        <v>0</v>
      </c>
      <c r="AF117" s="296">
        <f t="shared" si="63"/>
        <v>0</v>
      </c>
      <c r="AG117" s="296">
        <f t="shared" si="63"/>
        <v>0</v>
      </c>
      <c r="AH117" s="296">
        <f t="shared" si="63"/>
        <v>0</v>
      </c>
      <c r="AI117" s="296">
        <f t="shared" si="63"/>
        <v>0</v>
      </c>
      <c r="AJ117" s="296">
        <f t="shared" si="63"/>
        <v>0</v>
      </c>
      <c r="AK117" s="296">
        <f t="shared" si="63"/>
        <v>0</v>
      </c>
      <c r="AL117" s="296">
        <f t="shared" si="63"/>
        <v>0</v>
      </c>
      <c r="AM117" s="296">
        <f t="shared" si="63"/>
        <v>0</v>
      </c>
      <c r="AN117" s="296">
        <f t="shared" si="63"/>
        <v>0</v>
      </c>
      <c r="AO117" s="296">
        <f t="shared" si="63"/>
        <v>0</v>
      </c>
      <c r="AP117" s="296">
        <f t="shared" si="63"/>
        <v>0</v>
      </c>
      <c r="AQ117" s="296">
        <f t="shared" si="63"/>
        <v>0</v>
      </c>
      <c r="AR117" s="296">
        <f t="shared" si="63"/>
        <v>0</v>
      </c>
      <c r="AS117" s="296">
        <f t="shared" si="63"/>
        <v>0</v>
      </c>
      <c r="AT117" s="296">
        <f t="shared" si="63"/>
        <v>0</v>
      </c>
      <c r="AU117" s="296">
        <f t="shared" si="63"/>
        <v>0</v>
      </c>
      <c r="AV117" s="296">
        <f t="shared" si="63"/>
        <v>0</v>
      </c>
      <c r="AW117" s="296">
        <f t="shared" si="63"/>
        <v>0</v>
      </c>
      <c r="AX117" s="296">
        <f t="shared" si="63"/>
        <v>0</v>
      </c>
      <c r="AY117" s="296">
        <f t="shared" si="63"/>
        <v>0</v>
      </c>
      <c r="AZ117" s="296">
        <f t="shared" si="63"/>
        <v>0</v>
      </c>
      <c r="BA117" s="296">
        <f t="shared" si="63"/>
        <v>0</v>
      </c>
      <c r="BB117" s="296">
        <f t="shared" si="63"/>
        <v>0</v>
      </c>
      <c r="BC117" s="296">
        <f t="shared" si="63"/>
        <v>0</v>
      </c>
      <c r="BD117" s="296">
        <f t="shared" si="63"/>
        <v>0</v>
      </c>
      <c r="BE117" s="296">
        <f t="shared" si="63"/>
        <v>0</v>
      </c>
      <c r="BF117" s="296">
        <f t="shared" si="63"/>
        <v>0</v>
      </c>
      <c r="BG117" s="296">
        <f t="shared" si="63"/>
        <v>0</v>
      </c>
      <c r="BH117" s="296">
        <f t="shared" si="63"/>
        <v>0</v>
      </c>
      <c r="BI117" s="296">
        <f t="shared" si="63"/>
        <v>0</v>
      </c>
      <c r="BJ117" s="296">
        <f t="shared" si="63"/>
        <v>0</v>
      </c>
      <c r="BK117" s="296">
        <f t="shared" si="63"/>
        <v>0</v>
      </c>
      <c r="BL117" s="296">
        <f t="shared" si="63"/>
        <v>0</v>
      </c>
      <c r="BM117" s="296">
        <f t="shared" si="63"/>
        <v>0</v>
      </c>
      <c r="BN117" s="297">
        <f t="shared" si="63"/>
        <v>0</v>
      </c>
      <c r="BO117" s="60" t="s">
        <v>101</v>
      </c>
    </row>
    <row r="118" spans="1:68" s="58" customFormat="1">
      <c r="B118" s="364"/>
      <c r="C118" s="109"/>
      <c r="D118" s="284"/>
      <c r="E118" s="284"/>
      <c r="F118" s="61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7"/>
      <c r="BO118" s="60" t="s">
        <v>101</v>
      </c>
    </row>
    <row r="119" spans="1:68" s="58" customFormat="1">
      <c r="A119" s="58">
        <v>14</v>
      </c>
      <c r="B119" s="114" t="s">
        <v>344</v>
      </c>
      <c r="C119" s="109">
        <v>0.1</v>
      </c>
      <c r="D119" s="108">
        <f>Revenue_B2C!D119</f>
        <v>0.08</v>
      </c>
      <c r="E119" s="284"/>
      <c r="F119" s="61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7"/>
      <c r="BO119" s="60" t="s">
        <v>101</v>
      </c>
    </row>
    <row r="120" spans="1:68" s="58" customFormat="1">
      <c r="B120" s="112" t="s">
        <v>322</v>
      </c>
      <c r="C120" s="109"/>
      <c r="D120" s="284"/>
      <c r="E120" s="284"/>
      <c r="F120" s="61"/>
      <c r="G120" s="296">
        <f t="shared" ref="G120:BN120" si="64">ROUND(G$25*$D119,0)</f>
        <v>1</v>
      </c>
      <c r="H120" s="296">
        <f t="shared" si="64"/>
        <v>3</v>
      </c>
      <c r="I120" s="296">
        <f t="shared" si="64"/>
        <v>4</v>
      </c>
      <c r="J120" s="296">
        <f t="shared" si="64"/>
        <v>6</v>
      </c>
      <c r="K120" s="296">
        <f t="shared" si="64"/>
        <v>8</v>
      </c>
      <c r="L120" s="296">
        <f t="shared" si="64"/>
        <v>11</v>
      </c>
      <c r="M120" s="296">
        <f t="shared" si="64"/>
        <v>13</v>
      </c>
      <c r="N120" s="296">
        <f t="shared" si="64"/>
        <v>16</v>
      </c>
      <c r="O120" s="296">
        <f t="shared" si="64"/>
        <v>20</v>
      </c>
      <c r="P120" s="296">
        <f t="shared" si="64"/>
        <v>24</v>
      </c>
      <c r="Q120" s="296">
        <f t="shared" si="64"/>
        <v>29</v>
      </c>
      <c r="R120" s="296">
        <f t="shared" si="64"/>
        <v>34</v>
      </c>
      <c r="S120" s="296">
        <f t="shared" si="64"/>
        <v>37</v>
      </c>
      <c r="T120" s="296">
        <f t="shared" si="64"/>
        <v>40</v>
      </c>
      <c r="U120" s="296">
        <f t="shared" si="64"/>
        <v>44</v>
      </c>
      <c r="V120" s="296">
        <f t="shared" si="64"/>
        <v>47</v>
      </c>
      <c r="W120" s="296">
        <f t="shared" si="64"/>
        <v>50</v>
      </c>
      <c r="X120" s="296">
        <f t="shared" si="64"/>
        <v>54</v>
      </c>
      <c r="Y120" s="296">
        <f t="shared" si="64"/>
        <v>58</v>
      </c>
      <c r="Z120" s="296">
        <f t="shared" si="64"/>
        <v>62</v>
      </c>
      <c r="AA120" s="296">
        <f t="shared" si="64"/>
        <v>66</v>
      </c>
      <c r="AB120" s="296">
        <f t="shared" si="64"/>
        <v>70</v>
      </c>
      <c r="AC120" s="296">
        <f t="shared" si="64"/>
        <v>75</v>
      </c>
      <c r="AD120" s="296">
        <f t="shared" si="64"/>
        <v>80</v>
      </c>
      <c r="AE120" s="296">
        <f t="shared" si="64"/>
        <v>85</v>
      </c>
      <c r="AF120" s="296">
        <f t="shared" si="64"/>
        <v>91</v>
      </c>
      <c r="AG120" s="296">
        <f t="shared" si="64"/>
        <v>96</v>
      </c>
      <c r="AH120" s="296">
        <f t="shared" si="64"/>
        <v>103</v>
      </c>
      <c r="AI120" s="296">
        <f t="shared" si="64"/>
        <v>109</v>
      </c>
      <c r="AJ120" s="296">
        <f t="shared" si="64"/>
        <v>116</v>
      </c>
      <c r="AK120" s="296">
        <f t="shared" si="64"/>
        <v>123</v>
      </c>
      <c r="AL120" s="296">
        <f t="shared" si="64"/>
        <v>130</v>
      </c>
      <c r="AM120" s="296">
        <f t="shared" si="64"/>
        <v>138</v>
      </c>
      <c r="AN120" s="296">
        <f t="shared" si="64"/>
        <v>146</v>
      </c>
      <c r="AO120" s="296">
        <f t="shared" si="64"/>
        <v>154</v>
      </c>
      <c r="AP120" s="296">
        <f t="shared" si="64"/>
        <v>163</v>
      </c>
      <c r="AQ120" s="296">
        <f t="shared" si="64"/>
        <v>173</v>
      </c>
      <c r="AR120" s="296">
        <f t="shared" si="64"/>
        <v>183</v>
      </c>
      <c r="AS120" s="296">
        <f t="shared" si="64"/>
        <v>193</v>
      </c>
      <c r="AT120" s="296">
        <f t="shared" si="64"/>
        <v>204</v>
      </c>
      <c r="AU120" s="296">
        <f t="shared" si="64"/>
        <v>216</v>
      </c>
      <c r="AV120" s="296">
        <f t="shared" si="64"/>
        <v>228</v>
      </c>
      <c r="AW120" s="296">
        <f t="shared" si="64"/>
        <v>240</v>
      </c>
      <c r="AX120" s="296">
        <f t="shared" si="64"/>
        <v>254</v>
      </c>
      <c r="AY120" s="296">
        <f t="shared" si="64"/>
        <v>268</v>
      </c>
      <c r="AZ120" s="296">
        <f t="shared" si="64"/>
        <v>282</v>
      </c>
      <c r="BA120" s="296">
        <f t="shared" si="64"/>
        <v>298</v>
      </c>
      <c r="BB120" s="296">
        <f t="shared" si="64"/>
        <v>314</v>
      </c>
      <c r="BC120" s="296">
        <f t="shared" si="64"/>
        <v>331</v>
      </c>
      <c r="BD120" s="296">
        <f t="shared" si="64"/>
        <v>349</v>
      </c>
      <c r="BE120" s="296">
        <f t="shared" si="64"/>
        <v>368</v>
      </c>
      <c r="BF120" s="296">
        <f t="shared" si="64"/>
        <v>388</v>
      </c>
      <c r="BG120" s="296">
        <f t="shared" si="64"/>
        <v>409</v>
      </c>
      <c r="BH120" s="296">
        <f t="shared" si="64"/>
        <v>431</v>
      </c>
      <c r="BI120" s="296">
        <f t="shared" si="64"/>
        <v>454</v>
      </c>
      <c r="BJ120" s="296">
        <f t="shared" si="64"/>
        <v>478</v>
      </c>
      <c r="BK120" s="296">
        <f t="shared" si="64"/>
        <v>503</v>
      </c>
      <c r="BL120" s="296">
        <f t="shared" si="64"/>
        <v>530</v>
      </c>
      <c r="BM120" s="296">
        <f t="shared" si="64"/>
        <v>558</v>
      </c>
      <c r="BN120" s="297">
        <f t="shared" si="64"/>
        <v>587</v>
      </c>
      <c r="BO120" s="60" t="s">
        <v>101</v>
      </c>
    </row>
    <row r="121" spans="1:68" s="58" customFormat="1">
      <c r="B121" s="112" t="s">
        <v>323</v>
      </c>
      <c r="C121" s="109"/>
      <c r="D121" s="284"/>
      <c r="E121" s="284">
        <v>3200</v>
      </c>
      <c r="F121" s="80"/>
      <c r="G121" s="296">
        <f>$E121*(1+HLOOKUP(G$6,$G$1:$L$5,$L$3,0))*G$113*$D$113</f>
        <v>64000</v>
      </c>
      <c r="H121" s="296">
        <f t="shared" ref="H121:BN122" si="65">$E121*(1+HLOOKUP(H$6,$G$1:$L$5,$L$3,0))*H$113*$D$113</f>
        <v>128000</v>
      </c>
      <c r="I121" s="296">
        <f t="shared" si="65"/>
        <v>224000</v>
      </c>
      <c r="J121" s="296">
        <f t="shared" si="65"/>
        <v>288000</v>
      </c>
      <c r="K121" s="296">
        <f t="shared" si="65"/>
        <v>384000</v>
      </c>
      <c r="L121" s="296">
        <f t="shared" si="65"/>
        <v>512000</v>
      </c>
      <c r="M121" s="296">
        <f t="shared" si="65"/>
        <v>640000</v>
      </c>
      <c r="N121" s="296">
        <f t="shared" si="65"/>
        <v>800000</v>
      </c>
      <c r="O121" s="296">
        <f t="shared" si="65"/>
        <v>960000</v>
      </c>
      <c r="P121" s="296">
        <f t="shared" si="65"/>
        <v>1152000</v>
      </c>
      <c r="Q121" s="296">
        <f t="shared" si="65"/>
        <v>1408000</v>
      </c>
      <c r="R121" s="296">
        <f t="shared" si="65"/>
        <v>1664000</v>
      </c>
      <c r="S121" s="296">
        <f t="shared" si="65"/>
        <v>1935360</v>
      </c>
      <c r="T121" s="296">
        <f t="shared" si="65"/>
        <v>2108160</v>
      </c>
      <c r="U121" s="296">
        <f t="shared" si="65"/>
        <v>2246400</v>
      </c>
      <c r="V121" s="296">
        <f t="shared" si="65"/>
        <v>2419200</v>
      </c>
      <c r="W121" s="296">
        <f t="shared" si="65"/>
        <v>2592000</v>
      </c>
      <c r="X121" s="296">
        <f t="shared" si="65"/>
        <v>2799360</v>
      </c>
      <c r="Y121" s="296">
        <f t="shared" si="65"/>
        <v>3006720</v>
      </c>
      <c r="Z121" s="296">
        <f t="shared" si="65"/>
        <v>3214080</v>
      </c>
      <c r="AA121" s="296">
        <f t="shared" si="65"/>
        <v>3421440</v>
      </c>
      <c r="AB121" s="296">
        <f t="shared" si="65"/>
        <v>3663360</v>
      </c>
      <c r="AC121" s="296">
        <f t="shared" si="65"/>
        <v>3905280</v>
      </c>
      <c r="AD121" s="296">
        <f t="shared" si="65"/>
        <v>4147200</v>
      </c>
      <c r="AE121" s="296">
        <f t="shared" si="65"/>
        <v>4777574.4000000004</v>
      </c>
      <c r="AF121" s="296">
        <f t="shared" si="65"/>
        <v>5076172.8000000007</v>
      </c>
      <c r="AG121" s="296">
        <f t="shared" si="65"/>
        <v>5412096.0000000009</v>
      </c>
      <c r="AH121" s="296">
        <f t="shared" si="65"/>
        <v>5748019.2000000002</v>
      </c>
      <c r="AI121" s="296">
        <f t="shared" si="65"/>
        <v>6083942.4000000013</v>
      </c>
      <c r="AJ121" s="296">
        <f t="shared" si="65"/>
        <v>6457190.4000000004</v>
      </c>
      <c r="AK121" s="296">
        <f t="shared" si="65"/>
        <v>6867763.2000000011</v>
      </c>
      <c r="AL121" s="296">
        <f t="shared" si="65"/>
        <v>7278336.0000000009</v>
      </c>
      <c r="AM121" s="296">
        <f t="shared" si="65"/>
        <v>7688908.8000000007</v>
      </c>
      <c r="AN121" s="296">
        <f t="shared" si="65"/>
        <v>8174131.2000000011</v>
      </c>
      <c r="AO121" s="296">
        <f t="shared" si="65"/>
        <v>8622028.8000000007</v>
      </c>
      <c r="AP121" s="296">
        <f t="shared" si="65"/>
        <v>9144576</v>
      </c>
      <c r="AQ121" s="296">
        <f t="shared" si="65"/>
        <v>10440493.056000002</v>
      </c>
      <c r="AR121" s="296">
        <f t="shared" si="65"/>
        <v>11045154.816</v>
      </c>
      <c r="AS121" s="296">
        <f t="shared" si="65"/>
        <v>11690127.359999999</v>
      </c>
      <c r="AT121" s="296">
        <f t="shared" si="65"/>
        <v>12335099.903999999</v>
      </c>
      <c r="AU121" s="296">
        <f t="shared" si="65"/>
        <v>13020383.232000003</v>
      </c>
      <c r="AV121" s="296">
        <f t="shared" si="65"/>
        <v>13786288.128000002</v>
      </c>
      <c r="AW121" s="296">
        <f t="shared" si="65"/>
        <v>14552193.024000002</v>
      </c>
      <c r="AX121" s="296">
        <f t="shared" si="65"/>
        <v>15358408.704000002</v>
      </c>
      <c r="AY121" s="296">
        <f t="shared" si="65"/>
        <v>16204935.168000001</v>
      </c>
      <c r="AZ121" s="296">
        <f t="shared" si="65"/>
        <v>17091772.416000001</v>
      </c>
      <c r="BA121" s="296">
        <f t="shared" si="65"/>
        <v>18018920.447999999</v>
      </c>
      <c r="BB121" s="296">
        <f t="shared" si="65"/>
        <v>18986379.264000002</v>
      </c>
      <c r="BC121" s="296">
        <f t="shared" si="65"/>
        <v>21637216.419840008</v>
      </c>
      <c r="BD121" s="296">
        <f t="shared" si="65"/>
        <v>22812678.881280009</v>
      </c>
      <c r="BE121" s="296">
        <f t="shared" si="65"/>
        <v>24031676.989440005</v>
      </c>
      <c r="BF121" s="296">
        <f t="shared" si="65"/>
        <v>25337746.391040009</v>
      </c>
      <c r="BG121" s="296">
        <f t="shared" si="65"/>
        <v>26687351.439360008</v>
      </c>
      <c r="BH121" s="296">
        <f t="shared" si="65"/>
        <v>28124027.78112001</v>
      </c>
      <c r="BI121" s="296">
        <f t="shared" si="65"/>
        <v>29604239.769600011</v>
      </c>
      <c r="BJ121" s="296">
        <f t="shared" si="65"/>
        <v>31215058.698240012</v>
      </c>
      <c r="BK121" s="296">
        <f t="shared" si="65"/>
        <v>32869413.273600008</v>
      </c>
      <c r="BL121" s="296">
        <f t="shared" si="65"/>
        <v>34567303.495680012</v>
      </c>
      <c r="BM121" s="296">
        <f t="shared" si="65"/>
        <v>36395800.65792001</v>
      </c>
      <c r="BN121" s="297">
        <f t="shared" si="65"/>
        <v>38311369.113600016</v>
      </c>
      <c r="BO121" s="60" t="s">
        <v>101</v>
      </c>
    </row>
    <row r="122" spans="1:68" s="58" customFormat="1">
      <c r="B122" s="112" t="s">
        <v>346</v>
      </c>
      <c r="C122" s="109"/>
      <c r="D122" s="284"/>
      <c r="E122" s="284">
        <f>E121*(1-C119)</f>
        <v>2880</v>
      </c>
      <c r="F122" s="80"/>
      <c r="G122" s="296">
        <f>$E122*(1+HLOOKUP(G$6,$G$1:$L$5,$L$3,0))*G$113*$D$113</f>
        <v>57600</v>
      </c>
      <c r="H122" s="296">
        <f t="shared" si="65"/>
        <v>115200</v>
      </c>
      <c r="I122" s="296">
        <f t="shared" si="65"/>
        <v>201600</v>
      </c>
      <c r="J122" s="296">
        <f t="shared" si="65"/>
        <v>259200</v>
      </c>
      <c r="K122" s="296">
        <f t="shared" si="65"/>
        <v>345600</v>
      </c>
      <c r="L122" s="296">
        <f t="shared" si="65"/>
        <v>460800</v>
      </c>
      <c r="M122" s="296">
        <f t="shared" si="65"/>
        <v>576000</v>
      </c>
      <c r="N122" s="296">
        <f t="shared" si="65"/>
        <v>720000</v>
      </c>
      <c r="O122" s="296">
        <f t="shared" si="65"/>
        <v>864000</v>
      </c>
      <c r="P122" s="296">
        <f t="shared" si="65"/>
        <v>1036800</v>
      </c>
      <c r="Q122" s="296">
        <f t="shared" si="65"/>
        <v>1267200</v>
      </c>
      <c r="R122" s="296">
        <f t="shared" si="65"/>
        <v>1497600</v>
      </c>
      <c r="S122" s="296">
        <f t="shared" si="65"/>
        <v>1741824</v>
      </c>
      <c r="T122" s="296">
        <f t="shared" si="65"/>
        <v>1897344</v>
      </c>
      <c r="U122" s="296">
        <f t="shared" si="65"/>
        <v>2021760</v>
      </c>
      <c r="V122" s="296">
        <f t="shared" si="65"/>
        <v>2177280</v>
      </c>
      <c r="W122" s="296">
        <f t="shared" si="65"/>
        <v>2332800</v>
      </c>
      <c r="X122" s="296">
        <f t="shared" si="65"/>
        <v>2519424</v>
      </c>
      <c r="Y122" s="296">
        <f t="shared" si="65"/>
        <v>2706048</v>
      </c>
      <c r="Z122" s="296">
        <f t="shared" si="65"/>
        <v>2892672</v>
      </c>
      <c r="AA122" s="296">
        <f t="shared" si="65"/>
        <v>3079296.0000000005</v>
      </c>
      <c r="AB122" s="296">
        <f t="shared" si="65"/>
        <v>3297024</v>
      </c>
      <c r="AC122" s="296">
        <f t="shared" si="65"/>
        <v>3514752</v>
      </c>
      <c r="AD122" s="296">
        <f t="shared" si="65"/>
        <v>3732480</v>
      </c>
      <c r="AE122" s="296">
        <f t="shared" si="65"/>
        <v>4299816.9600000009</v>
      </c>
      <c r="AF122" s="296">
        <f t="shared" si="65"/>
        <v>4568555.5200000005</v>
      </c>
      <c r="AG122" s="296">
        <f t="shared" si="65"/>
        <v>4870886.4000000004</v>
      </c>
      <c r="AH122" s="296">
        <f t="shared" si="65"/>
        <v>5173217.2800000003</v>
      </c>
      <c r="AI122" s="296">
        <f t="shared" si="65"/>
        <v>5475548.1600000011</v>
      </c>
      <c r="AJ122" s="296">
        <f t="shared" si="65"/>
        <v>5811471.3600000003</v>
      </c>
      <c r="AK122" s="296">
        <f t="shared" si="65"/>
        <v>6180986.8800000008</v>
      </c>
      <c r="AL122" s="296">
        <f t="shared" si="65"/>
        <v>6550502.4000000013</v>
      </c>
      <c r="AM122" s="296">
        <f t="shared" si="65"/>
        <v>6920017.9200000018</v>
      </c>
      <c r="AN122" s="296">
        <f t="shared" si="65"/>
        <v>7356718.080000001</v>
      </c>
      <c r="AO122" s="296">
        <f t="shared" si="65"/>
        <v>7759825.9200000009</v>
      </c>
      <c r="AP122" s="296">
        <f t="shared" si="65"/>
        <v>8230118.4000000004</v>
      </c>
      <c r="AQ122" s="296">
        <f t="shared" si="65"/>
        <v>9396443.7504000012</v>
      </c>
      <c r="AR122" s="296">
        <f t="shared" si="65"/>
        <v>9940639.3344000019</v>
      </c>
      <c r="AS122" s="296">
        <f t="shared" si="65"/>
        <v>10521114.624000002</v>
      </c>
      <c r="AT122" s="296">
        <f t="shared" si="65"/>
        <v>11101589.913600001</v>
      </c>
      <c r="AU122" s="296">
        <f t="shared" si="65"/>
        <v>11718344.908800002</v>
      </c>
      <c r="AV122" s="296">
        <f t="shared" si="65"/>
        <v>12407659.315200003</v>
      </c>
      <c r="AW122" s="296">
        <f t="shared" si="65"/>
        <v>13096973.721600004</v>
      </c>
      <c r="AX122" s="296">
        <f t="shared" si="65"/>
        <v>13822567.833600003</v>
      </c>
      <c r="AY122" s="296">
        <f t="shared" si="65"/>
        <v>14584441.651200002</v>
      </c>
      <c r="AZ122" s="296">
        <f t="shared" si="65"/>
        <v>15382595.174400004</v>
      </c>
      <c r="BA122" s="296">
        <f t="shared" si="65"/>
        <v>16217028.403200002</v>
      </c>
      <c r="BB122" s="296">
        <f t="shared" si="65"/>
        <v>17087741.337600004</v>
      </c>
      <c r="BC122" s="296">
        <f t="shared" si="65"/>
        <v>19473494.777856003</v>
      </c>
      <c r="BD122" s="296">
        <f t="shared" si="65"/>
        <v>20531410.993152004</v>
      </c>
      <c r="BE122" s="296">
        <f t="shared" si="65"/>
        <v>21628509.290496003</v>
      </c>
      <c r="BF122" s="296">
        <f t="shared" si="65"/>
        <v>22803971.751936004</v>
      </c>
      <c r="BG122" s="296">
        <f t="shared" si="65"/>
        <v>24018616.295424007</v>
      </c>
      <c r="BH122" s="296">
        <f t="shared" si="65"/>
        <v>25311625.003008004</v>
      </c>
      <c r="BI122" s="296">
        <f t="shared" si="65"/>
        <v>26643815.792640004</v>
      </c>
      <c r="BJ122" s="296">
        <f t="shared" si="65"/>
        <v>28093552.828416005</v>
      </c>
      <c r="BK122" s="296">
        <f t="shared" si="65"/>
        <v>29582471.946240008</v>
      </c>
      <c r="BL122" s="296">
        <f t="shared" si="65"/>
        <v>31110573.146112006</v>
      </c>
      <c r="BM122" s="296">
        <f t="shared" si="65"/>
        <v>32756220.592128005</v>
      </c>
      <c r="BN122" s="297">
        <f t="shared" si="65"/>
        <v>34480232.202240005</v>
      </c>
      <c r="BO122" s="60" t="s">
        <v>101</v>
      </c>
    </row>
    <row r="123" spans="1:68" s="58" customFormat="1">
      <c r="B123" s="364" t="s">
        <v>327</v>
      </c>
      <c r="C123" s="109"/>
      <c r="D123" s="61"/>
      <c r="E123" s="284"/>
      <c r="F123" s="80"/>
      <c r="G123" s="296">
        <f>G121-G122</f>
        <v>6400</v>
      </c>
      <c r="H123" s="296">
        <f t="shared" ref="H123:BN123" si="66">H121-H122</f>
        <v>12800</v>
      </c>
      <c r="I123" s="296">
        <f t="shared" si="66"/>
        <v>22400</v>
      </c>
      <c r="J123" s="296">
        <f t="shared" si="66"/>
        <v>28800</v>
      </c>
      <c r="K123" s="296">
        <f t="shared" si="66"/>
        <v>38400</v>
      </c>
      <c r="L123" s="296">
        <f t="shared" si="66"/>
        <v>51200</v>
      </c>
      <c r="M123" s="296">
        <f t="shared" si="66"/>
        <v>64000</v>
      </c>
      <c r="N123" s="296">
        <f t="shared" si="66"/>
        <v>80000</v>
      </c>
      <c r="O123" s="296">
        <f t="shared" si="66"/>
        <v>96000</v>
      </c>
      <c r="P123" s="296">
        <f t="shared" si="66"/>
        <v>115200</v>
      </c>
      <c r="Q123" s="296">
        <f t="shared" si="66"/>
        <v>140800</v>
      </c>
      <c r="R123" s="296">
        <f t="shared" si="66"/>
        <v>166400</v>
      </c>
      <c r="S123" s="296">
        <f t="shared" si="66"/>
        <v>193536</v>
      </c>
      <c r="T123" s="296">
        <f t="shared" si="66"/>
        <v>210816</v>
      </c>
      <c r="U123" s="296">
        <f t="shared" si="66"/>
        <v>224640</v>
      </c>
      <c r="V123" s="296">
        <f t="shared" si="66"/>
        <v>241920</v>
      </c>
      <c r="W123" s="296">
        <f t="shared" si="66"/>
        <v>259200</v>
      </c>
      <c r="X123" s="296">
        <f t="shared" si="66"/>
        <v>279936</v>
      </c>
      <c r="Y123" s="296">
        <f t="shared" si="66"/>
        <v>300672</v>
      </c>
      <c r="Z123" s="296">
        <f t="shared" si="66"/>
        <v>321408</v>
      </c>
      <c r="AA123" s="296">
        <f t="shared" si="66"/>
        <v>342143.99999999953</v>
      </c>
      <c r="AB123" s="296">
        <f t="shared" si="66"/>
        <v>366336</v>
      </c>
      <c r="AC123" s="296">
        <f t="shared" si="66"/>
        <v>390528</v>
      </c>
      <c r="AD123" s="296">
        <f t="shared" si="66"/>
        <v>414720</v>
      </c>
      <c r="AE123" s="296">
        <f t="shared" si="66"/>
        <v>477757.43999999948</v>
      </c>
      <c r="AF123" s="296">
        <f t="shared" si="66"/>
        <v>507617.28000000026</v>
      </c>
      <c r="AG123" s="296">
        <f t="shared" si="66"/>
        <v>541209.60000000056</v>
      </c>
      <c r="AH123" s="296">
        <f t="shared" si="66"/>
        <v>574801.91999999993</v>
      </c>
      <c r="AI123" s="296">
        <f t="shared" si="66"/>
        <v>608394.24000000022</v>
      </c>
      <c r="AJ123" s="296">
        <f t="shared" si="66"/>
        <v>645719.04000000004</v>
      </c>
      <c r="AK123" s="296">
        <f t="shared" si="66"/>
        <v>686776.3200000003</v>
      </c>
      <c r="AL123" s="296">
        <f t="shared" si="66"/>
        <v>727833.59999999963</v>
      </c>
      <c r="AM123" s="296">
        <f t="shared" si="66"/>
        <v>768890.87999999896</v>
      </c>
      <c r="AN123" s="296">
        <f t="shared" si="66"/>
        <v>817413.12000000011</v>
      </c>
      <c r="AO123" s="296">
        <f t="shared" si="66"/>
        <v>862202.87999999989</v>
      </c>
      <c r="AP123" s="296">
        <f t="shared" si="66"/>
        <v>914457.59999999963</v>
      </c>
      <c r="AQ123" s="296">
        <f t="shared" si="66"/>
        <v>1044049.3056000005</v>
      </c>
      <c r="AR123" s="296">
        <f t="shared" si="66"/>
        <v>1104515.4815999977</v>
      </c>
      <c r="AS123" s="296">
        <f t="shared" si="66"/>
        <v>1169012.7359999977</v>
      </c>
      <c r="AT123" s="296">
        <f t="shared" si="66"/>
        <v>1233509.9903999977</v>
      </c>
      <c r="AU123" s="296">
        <f t="shared" si="66"/>
        <v>1302038.3232000005</v>
      </c>
      <c r="AV123" s="296">
        <f t="shared" si="66"/>
        <v>1378628.8127999995</v>
      </c>
      <c r="AW123" s="296">
        <f t="shared" si="66"/>
        <v>1455219.3023999985</v>
      </c>
      <c r="AX123" s="296">
        <f t="shared" si="66"/>
        <v>1535840.8703999985</v>
      </c>
      <c r="AY123" s="296">
        <f t="shared" si="66"/>
        <v>1620493.5167999994</v>
      </c>
      <c r="AZ123" s="296">
        <f t="shared" si="66"/>
        <v>1709177.2415999975</v>
      </c>
      <c r="BA123" s="296">
        <f t="shared" si="66"/>
        <v>1801892.0447999965</v>
      </c>
      <c r="BB123" s="296">
        <f t="shared" si="66"/>
        <v>1898637.9263999984</v>
      </c>
      <c r="BC123" s="296">
        <f t="shared" si="66"/>
        <v>2163721.6419840045</v>
      </c>
      <c r="BD123" s="296">
        <f t="shared" si="66"/>
        <v>2281267.888128005</v>
      </c>
      <c r="BE123" s="296">
        <f t="shared" si="66"/>
        <v>2403167.6989440024</v>
      </c>
      <c r="BF123" s="296">
        <f t="shared" si="66"/>
        <v>2533774.6391040049</v>
      </c>
      <c r="BG123" s="296">
        <f t="shared" si="66"/>
        <v>2668735.1439360008</v>
      </c>
      <c r="BH123" s="296">
        <f t="shared" si="66"/>
        <v>2812402.7781120054</v>
      </c>
      <c r="BI123" s="296">
        <f t="shared" si="66"/>
        <v>2960423.9769600071</v>
      </c>
      <c r="BJ123" s="296">
        <f t="shared" si="66"/>
        <v>3121505.8698240072</v>
      </c>
      <c r="BK123" s="296">
        <f t="shared" si="66"/>
        <v>3286941.3273600005</v>
      </c>
      <c r="BL123" s="296">
        <f t="shared" si="66"/>
        <v>3456730.3495680057</v>
      </c>
      <c r="BM123" s="296">
        <f t="shared" si="66"/>
        <v>3639580.0657920055</v>
      </c>
      <c r="BN123" s="297">
        <f t="shared" si="66"/>
        <v>3831136.9113600105</v>
      </c>
      <c r="BO123" s="60" t="s">
        <v>101</v>
      </c>
    </row>
    <row r="124" spans="1:68" s="58" customFormat="1">
      <c r="B124" s="364" t="s">
        <v>308</v>
      </c>
      <c r="C124" s="109"/>
      <c r="D124" s="61"/>
      <c r="E124" s="284"/>
      <c r="F124" s="61"/>
      <c r="G124" s="296">
        <f>G121*HLOOKUP(G$6,$G$1:$L$5,$L$5,0)</f>
        <v>0</v>
      </c>
      <c r="H124" s="296">
        <f t="shared" ref="H124:BN124" si="67">H121*HLOOKUP(H$6,$G$1:$L$5,$L$5,0)</f>
        <v>0</v>
      </c>
      <c r="I124" s="296">
        <f t="shared" si="67"/>
        <v>0</v>
      </c>
      <c r="J124" s="296">
        <f t="shared" si="67"/>
        <v>0</v>
      </c>
      <c r="K124" s="296">
        <f t="shared" si="67"/>
        <v>0</v>
      </c>
      <c r="L124" s="296">
        <f t="shared" si="67"/>
        <v>0</v>
      </c>
      <c r="M124" s="296">
        <f t="shared" si="67"/>
        <v>0</v>
      </c>
      <c r="N124" s="296">
        <f t="shared" si="67"/>
        <v>0</v>
      </c>
      <c r="O124" s="296">
        <f t="shared" si="67"/>
        <v>0</v>
      </c>
      <c r="P124" s="296">
        <f t="shared" si="67"/>
        <v>0</v>
      </c>
      <c r="Q124" s="296">
        <f t="shared" si="67"/>
        <v>0</v>
      </c>
      <c r="R124" s="296">
        <f t="shared" si="67"/>
        <v>0</v>
      </c>
      <c r="S124" s="296">
        <f t="shared" si="67"/>
        <v>0</v>
      </c>
      <c r="T124" s="296">
        <f t="shared" si="67"/>
        <v>0</v>
      </c>
      <c r="U124" s="296">
        <f t="shared" si="67"/>
        <v>0</v>
      </c>
      <c r="V124" s="296">
        <f t="shared" si="67"/>
        <v>0</v>
      </c>
      <c r="W124" s="296">
        <f t="shared" si="67"/>
        <v>0</v>
      </c>
      <c r="X124" s="296">
        <f t="shared" si="67"/>
        <v>0</v>
      </c>
      <c r="Y124" s="296">
        <f t="shared" si="67"/>
        <v>0</v>
      </c>
      <c r="Z124" s="296">
        <f t="shared" si="67"/>
        <v>0</v>
      </c>
      <c r="AA124" s="296">
        <f t="shared" si="67"/>
        <v>0</v>
      </c>
      <c r="AB124" s="296">
        <f t="shared" si="67"/>
        <v>0</v>
      </c>
      <c r="AC124" s="296">
        <f t="shared" si="67"/>
        <v>0</v>
      </c>
      <c r="AD124" s="296">
        <f t="shared" si="67"/>
        <v>0</v>
      </c>
      <c r="AE124" s="296">
        <f t="shared" si="67"/>
        <v>0</v>
      </c>
      <c r="AF124" s="296">
        <f t="shared" si="67"/>
        <v>0</v>
      </c>
      <c r="AG124" s="296">
        <f t="shared" si="67"/>
        <v>0</v>
      </c>
      <c r="AH124" s="296">
        <f t="shared" si="67"/>
        <v>0</v>
      </c>
      <c r="AI124" s="296">
        <f t="shared" si="67"/>
        <v>0</v>
      </c>
      <c r="AJ124" s="296">
        <f t="shared" si="67"/>
        <v>0</v>
      </c>
      <c r="AK124" s="296">
        <f t="shared" si="67"/>
        <v>0</v>
      </c>
      <c r="AL124" s="296">
        <f t="shared" si="67"/>
        <v>0</v>
      </c>
      <c r="AM124" s="296">
        <f t="shared" si="67"/>
        <v>0</v>
      </c>
      <c r="AN124" s="296">
        <f t="shared" si="67"/>
        <v>0</v>
      </c>
      <c r="AO124" s="296">
        <f t="shared" si="67"/>
        <v>0</v>
      </c>
      <c r="AP124" s="296">
        <f t="shared" si="67"/>
        <v>0</v>
      </c>
      <c r="AQ124" s="296">
        <f t="shared" si="67"/>
        <v>0</v>
      </c>
      <c r="AR124" s="296">
        <f t="shared" si="67"/>
        <v>0</v>
      </c>
      <c r="AS124" s="296">
        <f t="shared" si="67"/>
        <v>0</v>
      </c>
      <c r="AT124" s="296">
        <f t="shared" si="67"/>
        <v>0</v>
      </c>
      <c r="AU124" s="296">
        <f t="shared" si="67"/>
        <v>0</v>
      </c>
      <c r="AV124" s="296">
        <f t="shared" si="67"/>
        <v>0</v>
      </c>
      <c r="AW124" s="296">
        <f t="shared" si="67"/>
        <v>0</v>
      </c>
      <c r="AX124" s="296">
        <f t="shared" si="67"/>
        <v>0</v>
      </c>
      <c r="AY124" s="296">
        <f t="shared" si="67"/>
        <v>0</v>
      </c>
      <c r="AZ124" s="296">
        <f t="shared" si="67"/>
        <v>0</v>
      </c>
      <c r="BA124" s="296">
        <f t="shared" si="67"/>
        <v>0</v>
      </c>
      <c r="BB124" s="296">
        <f t="shared" si="67"/>
        <v>0</v>
      </c>
      <c r="BC124" s="296">
        <f t="shared" si="67"/>
        <v>0</v>
      </c>
      <c r="BD124" s="296">
        <f t="shared" si="67"/>
        <v>0</v>
      </c>
      <c r="BE124" s="296">
        <f t="shared" si="67"/>
        <v>0</v>
      </c>
      <c r="BF124" s="296">
        <f t="shared" si="67"/>
        <v>0</v>
      </c>
      <c r="BG124" s="296">
        <f t="shared" si="67"/>
        <v>0</v>
      </c>
      <c r="BH124" s="296">
        <f t="shared" si="67"/>
        <v>0</v>
      </c>
      <c r="BI124" s="296">
        <f t="shared" si="67"/>
        <v>0</v>
      </c>
      <c r="BJ124" s="296">
        <f t="shared" si="67"/>
        <v>0</v>
      </c>
      <c r="BK124" s="296">
        <f t="shared" si="67"/>
        <v>0</v>
      </c>
      <c r="BL124" s="296">
        <f t="shared" si="67"/>
        <v>0</v>
      </c>
      <c r="BM124" s="296">
        <f t="shared" si="67"/>
        <v>0</v>
      </c>
      <c r="BN124" s="297">
        <f t="shared" si="67"/>
        <v>0</v>
      </c>
      <c r="BO124" s="60" t="s">
        <v>101</v>
      </c>
    </row>
    <row r="125" spans="1:68" s="58" customFormat="1">
      <c r="B125" s="285"/>
      <c r="C125" s="108"/>
      <c r="D125" s="83"/>
      <c r="E125" s="66"/>
      <c r="F125" s="83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7"/>
      <c r="BO125" s="60" t="s">
        <v>101</v>
      </c>
      <c r="BP125" s="356"/>
    </row>
    <row r="126" spans="1:68" s="60" customFormat="1">
      <c r="B126" s="85" t="s">
        <v>323</v>
      </c>
      <c r="C126" s="109"/>
      <c r="D126" s="61"/>
      <c r="E126" s="61"/>
      <c r="F126" s="80"/>
      <c r="G126" s="368">
        <f>SUMIF($B$28:$B$124,$B$121,G$28:G$124)</f>
        <v>1454760</v>
      </c>
      <c r="H126" s="368">
        <f t="shared" ref="H126:BN126" si="68">SUMIF($B$28:$B$124,$B$121,H$28:H$124)</f>
        <v>2852380</v>
      </c>
      <c r="I126" s="368">
        <f t="shared" si="68"/>
        <v>4937340</v>
      </c>
      <c r="J126" s="368">
        <f t="shared" si="68"/>
        <v>6391110</v>
      </c>
      <c r="K126" s="368">
        <f t="shared" si="68"/>
        <v>8520330</v>
      </c>
      <c r="L126" s="368">
        <f t="shared" si="68"/>
        <v>11330310</v>
      </c>
      <c r="M126" s="368">
        <f t="shared" si="68"/>
        <v>14230680</v>
      </c>
      <c r="N126" s="368">
        <f t="shared" si="68"/>
        <v>17713260</v>
      </c>
      <c r="O126" s="368">
        <f t="shared" si="68"/>
        <v>21319900</v>
      </c>
      <c r="P126" s="368">
        <f t="shared" si="68"/>
        <v>25560990</v>
      </c>
      <c r="Q126" s="368">
        <f t="shared" si="68"/>
        <v>31228940</v>
      </c>
      <c r="R126" s="368">
        <f t="shared" si="68"/>
        <v>36883140</v>
      </c>
      <c r="S126" s="368">
        <f t="shared" si="68"/>
        <v>42975003.600000009</v>
      </c>
      <c r="T126" s="368">
        <f t="shared" si="68"/>
        <v>46736190</v>
      </c>
      <c r="U126" s="368">
        <f t="shared" si="68"/>
        <v>49879411.200000003</v>
      </c>
      <c r="V126" s="368">
        <f t="shared" si="68"/>
        <v>53696271.600000009</v>
      </c>
      <c r="W126" s="368">
        <f t="shared" si="68"/>
        <v>57557088</v>
      </c>
      <c r="X126" s="368">
        <f t="shared" si="68"/>
        <v>62107333.200000003</v>
      </c>
      <c r="Y126" s="368">
        <f t="shared" si="68"/>
        <v>66713252.400000006</v>
      </c>
      <c r="Z126" s="368">
        <f t="shared" si="68"/>
        <v>71293629.600000009</v>
      </c>
      <c r="AA126" s="368">
        <f t="shared" si="68"/>
        <v>75922012.799999997</v>
      </c>
      <c r="AB126" s="368">
        <f t="shared" si="68"/>
        <v>81237654</v>
      </c>
      <c r="AC126" s="368">
        <f t="shared" si="68"/>
        <v>86639436</v>
      </c>
      <c r="AD126" s="368">
        <f t="shared" si="68"/>
        <v>92019564.000000015</v>
      </c>
      <c r="AE126" s="368">
        <f t="shared" si="68"/>
        <v>105999574.32000002</v>
      </c>
      <c r="AF126" s="368">
        <f t="shared" si="68"/>
        <v>112596802.70400001</v>
      </c>
      <c r="AG126" s="368">
        <f t="shared" si="68"/>
        <v>120041875.58400002</v>
      </c>
      <c r="AH126" s="368">
        <f t="shared" si="68"/>
        <v>127498635.79200003</v>
      </c>
      <c r="AI126" s="368">
        <f t="shared" si="68"/>
        <v>135006006.09600002</v>
      </c>
      <c r="AJ126" s="368">
        <f t="shared" si="68"/>
        <v>143312780.30400005</v>
      </c>
      <c r="AK126" s="368">
        <f t="shared" si="68"/>
        <v>152349254.352</v>
      </c>
      <c r="AL126" s="368">
        <f t="shared" si="68"/>
        <v>161493328.80000001</v>
      </c>
      <c r="AM126" s="368">
        <f t="shared" si="68"/>
        <v>170671182.19200006</v>
      </c>
      <c r="AN126" s="368">
        <f t="shared" si="68"/>
        <v>181369554.62400001</v>
      </c>
      <c r="AO126" s="368">
        <f t="shared" si="68"/>
        <v>191331928.65600002</v>
      </c>
      <c r="AP126" s="368">
        <f t="shared" si="68"/>
        <v>202889832.91200006</v>
      </c>
      <c r="AQ126" s="368">
        <f t="shared" si="68"/>
        <v>231644572.36416003</v>
      </c>
      <c r="AR126" s="368">
        <f t="shared" si="68"/>
        <v>245030146.10496002</v>
      </c>
      <c r="AS126" s="368">
        <f t="shared" si="68"/>
        <v>259363527.15456003</v>
      </c>
      <c r="AT126" s="368">
        <f t="shared" si="68"/>
        <v>273719658.60288006</v>
      </c>
      <c r="AU126" s="368">
        <f t="shared" si="68"/>
        <v>288956026.40832001</v>
      </c>
      <c r="AV126" s="368">
        <f t="shared" si="68"/>
        <v>305843876.64576006</v>
      </c>
      <c r="AW126" s="368">
        <f t="shared" si="68"/>
        <v>322842140.64000005</v>
      </c>
      <c r="AX126" s="368">
        <f t="shared" si="68"/>
        <v>340725566.46528006</v>
      </c>
      <c r="AY126" s="368">
        <f t="shared" si="68"/>
        <v>359536896.14976001</v>
      </c>
      <c r="AZ126" s="368">
        <f t="shared" si="68"/>
        <v>379190154.34943998</v>
      </c>
      <c r="BA126" s="368">
        <f t="shared" si="68"/>
        <v>399809195.94815999</v>
      </c>
      <c r="BB126" s="368">
        <f t="shared" si="68"/>
        <v>421283456.02368009</v>
      </c>
      <c r="BC126" s="368">
        <f t="shared" si="68"/>
        <v>480078814.02024961</v>
      </c>
      <c r="BD126" s="368">
        <f t="shared" si="68"/>
        <v>506167795.20522243</v>
      </c>
      <c r="BE126" s="368">
        <f t="shared" si="68"/>
        <v>533223485.42561287</v>
      </c>
      <c r="BF126" s="368">
        <f t="shared" si="68"/>
        <v>562177071.35009277</v>
      </c>
      <c r="BG126" s="368">
        <f t="shared" si="68"/>
        <v>592108726.39280665</v>
      </c>
      <c r="BH126" s="368">
        <f t="shared" si="68"/>
        <v>623978819.71061778</v>
      </c>
      <c r="BI126" s="368">
        <f t="shared" si="68"/>
        <v>656921604.15383065</v>
      </c>
      <c r="BJ126" s="368">
        <f t="shared" si="68"/>
        <v>692554428.99809289</v>
      </c>
      <c r="BK126" s="368">
        <f t="shared" si="68"/>
        <v>729309058.61921275</v>
      </c>
      <c r="BL126" s="368">
        <f t="shared" si="68"/>
        <v>767069797.03603208</v>
      </c>
      <c r="BM126" s="368">
        <f t="shared" si="68"/>
        <v>807615197.86106908</v>
      </c>
      <c r="BN126" s="369">
        <f t="shared" si="68"/>
        <v>850083119.24037147</v>
      </c>
      <c r="BO126" s="60" t="s">
        <v>101</v>
      </c>
      <c r="BP126" s="372"/>
    </row>
    <row r="127" spans="1:68" s="60" customFormat="1">
      <c r="B127" s="85" t="s">
        <v>346</v>
      </c>
      <c r="C127" s="109"/>
      <c r="D127" s="61"/>
      <c r="E127" s="61"/>
      <c r="F127" s="80"/>
      <c r="G127" s="368">
        <f>SUMIF($B$28:$B$124,$B$122,G$28:G$124)</f>
        <v>1392719.8</v>
      </c>
      <c r="H127" s="368">
        <f t="shared" ref="H127:BN127" si="69">SUMIF($B$28:$B$124,$B$122,H$28:H$124)</f>
        <v>2734947.4</v>
      </c>
      <c r="I127" s="368">
        <f t="shared" si="69"/>
        <v>4738713.2</v>
      </c>
      <c r="J127" s="368">
        <f t="shared" si="69"/>
        <v>6130352.7999999998</v>
      </c>
      <c r="K127" s="368">
        <f t="shared" si="69"/>
        <v>8172777.4000000004</v>
      </c>
      <c r="L127" s="368">
        <f t="shared" si="69"/>
        <v>10870576.800000001</v>
      </c>
      <c r="M127" s="368">
        <f t="shared" si="69"/>
        <v>13647755.4</v>
      </c>
      <c r="N127" s="368">
        <f t="shared" si="69"/>
        <v>16993748.800000001</v>
      </c>
      <c r="O127" s="368">
        <f t="shared" si="69"/>
        <v>20448544</v>
      </c>
      <c r="P127" s="368">
        <f t="shared" si="69"/>
        <v>24518332.199999999</v>
      </c>
      <c r="Q127" s="368">
        <f t="shared" si="69"/>
        <v>29956162.199999999</v>
      </c>
      <c r="R127" s="368">
        <f t="shared" si="69"/>
        <v>35381728.200000003</v>
      </c>
      <c r="S127" s="368">
        <f t="shared" si="69"/>
        <v>41219374.607999995</v>
      </c>
      <c r="T127" s="368">
        <f t="shared" si="69"/>
        <v>44833047.480000004</v>
      </c>
      <c r="U127" s="368">
        <f t="shared" si="69"/>
        <v>47841787.296000004</v>
      </c>
      <c r="V127" s="368">
        <f t="shared" si="69"/>
        <v>51504501.888000011</v>
      </c>
      <c r="W127" s="368">
        <f t="shared" si="69"/>
        <v>55205535.960000001</v>
      </c>
      <c r="X127" s="368">
        <f t="shared" si="69"/>
        <v>59574254.975999996</v>
      </c>
      <c r="Y127" s="368">
        <f t="shared" si="69"/>
        <v>63992015.712000005</v>
      </c>
      <c r="Z127" s="368">
        <f t="shared" si="69"/>
        <v>68387386.967999995</v>
      </c>
      <c r="AA127" s="368">
        <f t="shared" si="69"/>
        <v>72824738.903999999</v>
      </c>
      <c r="AB127" s="368">
        <f t="shared" si="69"/>
        <v>77927503.680000007</v>
      </c>
      <c r="AC127" s="368">
        <f t="shared" si="69"/>
        <v>83106434.159999996</v>
      </c>
      <c r="AD127" s="368">
        <f t="shared" si="69"/>
        <v>88265995.919999987</v>
      </c>
      <c r="AE127" s="368">
        <f t="shared" si="69"/>
        <v>101676573.99360004</v>
      </c>
      <c r="AF127" s="368">
        <f t="shared" si="69"/>
        <v>108006716.37311999</v>
      </c>
      <c r="AG127" s="368">
        <f t="shared" si="69"/>
        <v>115148784.19392002</v>
      </c>
      <c r="AH127" s="368">
        <f t="shared" si="69"/>
        <v>122300989.89696002</v>
      </c>
      <c r="AI127" s="368">
        <f t="shared" si="69"/>
        <v>129497784.97248</v>
      </c>
      <c r="AJ127" s="368">
        <f t="shared" si="69"/>
        <v>137463678.31392002</v>
      </c>
      <c r="AK127" s="368">
        <f t="shared" si="69"/>
        <v>146137626.61056</v>
      </c>
      <c r="AL127" s="368">
        <f t="shared" si="69"/>
        <v>154905925.00320002</v>
      </c>
      <c r="AM127" s="368">
        <f t="shared" si="69"/>
        <v>163703757.57695997</v>
      </c>
      <c r="AN127" s="368">
        <f t="shared" si="69"/>
        <v>173971380.12191999</v>
      </c>
      <c r="AO127" s="368">
        <f t="shared" si="69"/>
        <v>183525266.17728001</v>
      </c>
      <c r="AP127" s="368">
        <f t="shared" si="69"/>
        <v>194614952.04576001</v>
      </c>
      <c r="AQ127" s="368">
        <f t="shared" si="69"/>
        <v>222196429.27745283</v>
      </c>
      <c r="AR127" s="368">
        <f t="shared" si="69"/>
        <v>235038526.72980481</v>
      </c>
      <c r="AS127" s="368">
        <f t="shared" si="69"/>
        <v>248785521.9211008</v>
      </c>
      <c r="AT127" s="368">
        <f t="shared" si="69"/>
        <v>262552228.83383045</v>
      </c>
      <c r="AU127" s="368">
        <f t="shared" si="69"/>
        <v>277164940.43784964</v>
      </c>
      <c r="AV127" s="368">
        <f t="shared" si="69"/>
        <v>293372497.82234883</v>
      </c>
      <c r="AW127" s="368">
        <f t="shared" si="69"/>
        <v>309676910.68339211</v>
      </c>
      <c r="AX127" s="368">
        <f t="shared" si="69"/>
        <v>326831401.89239043</v>
      </c>
      <c r="AY127" s="368">
        <f t="shared" si="69"/>
        <v>344873171.24858886</v>
      </c>
      <c r="AZ127" s="368">
        <f t="shared" si="69"/>
        <v>363726506.28165126</v>
      </c>
      <c r="BA127" s="368">
        <f t="shared" si="69"/>
        <v>383500660.04974091</v>
      </c>
      <c r="BB127" s="368">
        <f t="shared" si="69"/>
        <v>404098494.14499843</v>
      </c>
      <c r="BC127" s="368">
        <f t="shared" si="69"/>
        <v>460497321.99616218</v>
      </c>
      <c r="BD127" s="368">
        <f t="shared" si="69"/>
        <v>485521678.93897283</v>
      </c>
      <c r="BE127" s="368">
        <f t="shared" si="69"/>
        <v>511472777.56092536</v>
      </c>
      <c r="BF127" s="368">
        <f t="shared" si="69"/>
        <v>539247626.32703853</v>
      </c>
      <c r="BG127" s="368">
        <f t="shared" si="69"/>
        <v>567959274.8671751</v>
      </c>
      <c r="BH127" s="368">
        <f t="shared" si="69"/>
        <v>598529785.05055201</v>
      </c>
      <c r="BI127" s="368">
        <f t="shared" si="69"/>
        <v>630120928.33766723</v>
      </c>
      <c r="BJ127" s="368">
        <f t="shared" si="69"/>
        <v>664309169.95043182</v>
      </c>
      <c r="BK127" s="368">
        <f t="shared" si="69"/>
        <v>699560870.13841796</v>
      </c>
      <c r="BL127" s="368">
        <f t="shared" si="69"/>
        <v>735773760.67440403</v>
      </c>
      <c r="BM127" s="368">
        <f t="shared" si="69"/>
        <v>774667582.86575484</v>
      </c>
      <c r="BN127" s="369">
        <f t="shared" si="69"/>
        <v>815405925.78621864</v>
      </c>
      <c r="BO127" s="60" t="s">
        <v>101</v>
      </c>
      <c r="BP127" s="372"/>
    </row>
    <row r="128" spans="1:68">
      <c r="B128" s="69" t="s">
        <v>327</v>
      </c>
      <c r="C128" s="44"/>
      <c r="D128" s="44"/>
      <c r="E128" s="44"/>
      <c r="F128" s="80"/>
      <c r="G128" s="296">
        <f>SUMIF($B$28:$B$124,$B$123,G$28:G$124)</f>
        <v>62040.200000000012</v>
      </c>
      <c r="H128" s="296">
        <f t="shared" ref="H128:BN128" si="70">SUMIF($B$28:$B$124,$B$123,H$28:H$124)</f>
        <v>117432.60000000002</v>
      </c>
      <c r="I128" s="296">
        <f t="shared" si="70"/>
        <v>198626.80000000028</v>
      </c>
      <c r="J128" s="296">
        <f t="shared" si="70"/>
        <v>260757.20000000004</v>
      </c>
      <c r="K128" s="296">
        <f t="shared" si="70"/>
        <v>347552.6000000005</v>
      </c>
      <c r="L128" s="296">
        <f t="shared" si="70"/>
        <v>459733.20000000013</v>
      </c>
      <c r="M128" s="296">
        <f t="shared" si="70"/>
        <v>582924.60000000009</v>
      </c>
      <c r="N128" s="296">
        <f t="shared" si="70"/>
        <v>719511.20000000007</v>
      </c>
      <c r="O128" s="296">
        <f t="shared" si="70"/>
        <v>871356.00000000012</v>
      </c>
      <c r="P128" s="296">
        <f t="shared" si="70"/>
        <v>1042657.8000000002</v>
      </c>
      <c r="Q128" s="296">
        <f t="shared" si="70"/>
        <v>1272777.8000000003</v>
      </c>
      <c r="R128" s="296">
        <f t="shared" si="70"/>
        <v>1501411.8000000003</v>
      </c>
      <c r="S128" s="296">
        <f t="shared" si="70"/>
        <v>1755628.9920000043</v>
      </c>
      <c r="T128" s="296">
        <f t="shared" si="70"/>
        <v>1903142.5200000021</v>
      </c>
      <c r="U128" s="296">
        <f t="shared" si="70"/>
        <v>2037623.9040000085</v>
      </c>
      <c r="V128" s="296">
        <f t="shared" si="70"/>
        <v>2191769.7119999984</v>
      </c>
      <c r="W128" s="296">
        <f t="shared" si="70"/>
        <v>2351552.0400000047</v>
      </c>
      <c r="X128" s="296">
        <f t="shared" si="70"/>
        <v>2533078.2240000041</v>
      </c>
      <c r="Y128" s="296">
        <f t="shared" si="70"/>
        <v>2721236.6879999973</v>
      </c>
      <c r="Z128" s="296">
        <f t="shared" si="70"/>
        <v>2906242.6320000086</v>
      </c>
      <c r="AA128" s="296">
        <f t="shared" si="70"/>
        <v>3097273.8960000048</v>
      </c>
      <c r="AB128" s="296">
        <f t="shared" si="70"/>
        <v>3310150.3200000045</v>
      </c>
      <c r="AC128" s="296">
        <f t="shared" si="70"/>
        <v>3533001.8400000073</v>
      </c>
      <c r="AD128" s="296">
        <f t="shared" si="70"/>
        <v>3753568.0800000136</v>
      </c>
      <c r="AE128" s="296">
        <f t="shared" si="70"/>
        <v>4323000.3264000034</v>
      </c>
      <c r="AF128" s="296">
        <f t="shared" si="70"/>
        <v>4590086.3308799975</v>
      </c>
      <c r="AG128" s="296">
        <f t="shared" si="70"/>
        <v>4893091.3900800096</v>
      </c>
      <c r="AH128" s="296">
        <f t="shared" si="70"/>
        <v>5197645.8950399915</v>
      </c>
      <c r="AI128" s="296">
        <f t="shared" si="70"/>
        <v>5508221.1235200036</v>
      </c>
      <c r="AJ128" s="296">
        <f t="shared" si="70"/>
        <v>5849101.990079999</v>
      </c>
      <c r="AK128" s="296">
        <f t="shared" si="70"/>
        <v>6211627.7414400056</v>
      </c>
      <c r="AL128" s="296">
        <f t="shared" si="70"/>
        <v>6587403.7967999969</v>
      </c>
      <c r="AM128" s="296">
        <f t="shared" si="70"/>
        <v>6967424.6150400164</v>
      </c>
      <c r="AN128" s="296">
        <f t="shared" si="70"/>
        <v>7398174.502080014</v>
      </c>
      <c r="AO128" s="296">
        <f t="shared" si="70"/>
        <v>7806662.4787199954</v>
      </c>
      <c r="AP128" s="296">
        <f t="shared" si="70"/>
        <v>8274880.8662400022</v>
      </c>
      <c r="AQ128" s="296">
        <f t="shared" si="70"/>
        <v>9448143.0867072102</v>
      </c>
      <c r="AR128" s="296">
        <f t="shared" si="70"/>
        <v>9991619.3751552235</v>
      </c>
      <c r="AS128" s="296">
        <f t="shared" si="70"/>
        <v>10578005.233459242</v>
      </c>
      <c r="AT128" s="296">
        <f t="shared" si="70"/>
        <v>11167429.769049622</v>
      </c>
      <c r="AU128" s="296">
        <f t="shared" si="70"/>
        <v>11791085.970470412</v>
      </c>
      <c r="AV128" s="296">
        <f t="shared" si="70"/>
        <v>12471378.823411206</v>
      </c>
      <c r="AW128" s="296">
        <f t="shared" si="70"/>
        <v>13165229.956608014</v>
      </c>
      <c r="AX128" s="296">
        <f t="shared" si="70"/>
        <v>13894164.572889585</v>
      </c>
      <c r="AY128" s="296">
        <f t="shared" si="70"/>
        <v>14663724.901171213</v>
      </c>
      <c r="AZ128" s="296">
        <f t="shared" si="70"/>
        <v>15463648.067788789</v>
      </c>
      <c r="BA128" s="296">
        <f t="shared" si="70"/>
        <v>16308535.898419207</v>
      </c>
      <c r="BB128" s="296">
        <f t="shared" si="70"/>
        <v>17184961.878681626</v>
      </c>
      <c r="BC128" s="296">
        <f t="shared" si="70"/>
        <v>19581492.024087537</v>
      </c>
      <c r="BD128" s="296">
        <f t="shared" si="70"/>
        <v>20646116.266249694</v>
      </c>
      <c r="BE128" s="296">
        <f t="shared" si="70"/>
        <v>21750707.864687599</v>
      </c>
      <c r="BF128" s="296">
        <f t="shared" si="70"/>
        <v>22929445.023054291</v>
      </c>
      <c r="BG128" s="296">
        <f t="shared" si="70"/>
        <v>24149451.525631465</v>
      </c>
      <c r="BH128" s="296">
        <f t="shared" si="70"/>
        <v>25449034.660065737</v>
      </c>
      <c r="BI128" s="296">
        <f t="shared" si="70"/>
        <v>26800675.81616332</v>
      </c>
      <c r="BJ128" s="296">
        <f t="shared" si="70"/>
        <v>28245259.047660954</v>
      </c>
      <c r="BK128" s="296">
        <f t="shared" si="70"/>
        <v>29748188.480795138</v>
      </c>
      <c r="BL128" s="296">
        <f t="shared" si="70"/>
        <v>31296036.361628097</v>
      </c>
      <c r="BM128" s="296">
        <f t="shared" si="70"/>
        <v>32947614.995314125</v>
      </c>
      <c r="BN128" s="297">
        <f t="shared" si="70"/>
        <v>34677193.454152673</v>
      </c>
      <c r="BO128" s="60" t="s">
        <v>101</v>
      </c>
      <c r="BP128" s="372"/>
    </row>
    <row r="129" spans="1:67">
      <c r="B129" s="71" t="s">
        <v>307</v>
      </c>
      <c r="C129" s="99"/>
      <c r="D129" s="99"/>
      <c r="E129" s="99"/>
      <c r="F129" s="371"/>
      <c r="G129" s="302">
        <f>SUMIF($B$28:$B$124,$B$124,G$28:G$124)</f>
        <v>0</v>
      </c>
      <c r="H129" s="302">
        <f t="shared" ref="H129:BN129" si="71">SUMIF($B$28:$B$124,$B$124,H$28:H$124)</f>
        <v>0</v>
      </c>
      <c r="I129" s="302">
        <f t="shared" si="71"/>
        <v>0</v>
      </c>
      <c r="J129" s="302">
        <f t="shared" si="71"/>
        <v>0</v>
      </c>
      <c r="K129" s="302">
        <f t="shared" si="71"/>
        <v>0</v>
      </c>
      <c r="L129" s="302">
        <f t="shared" si="71"/>
        <v>0</v>
      </c>
      <c r="M129" s="302">
        <f t="shared" si="71"/>
        <v>0</v>
      </c>
      <c r="N129" s="302">
        <f t="shared" si="71"/>
        <v>0</v>
      </c>
      <c r="O129" s="302">
        <f t="shared" si="71"/>
        <v>0</v>
      </c>
      <c r="P129" s="302">
        <f t="shared" si="71"/>
        <v>0</v>
      </c>
      <c r="Q129" s="302">
        <f t="shared" si="71"/>
        <v>0</v>
      </c>
      <c r="R129" s="302">
        <f t="shared" si="71"/>
        <v>0</v>
      </c>
      <c r="S129" s="302">
        <f t="shared" si="71"/>
        <v>0</v>
      </c>
      <c r="T129" s="302">
        <f t="shared" si="71"/>
        <v>0</v>
      </c>
      <c r="U129" s="302">
        <f t="shared" si="71"/>
        <v>0</v>
      </c>
      <c r="V129" s="302">
        <f t="shared" si="71"/>
        <v>0</v>
      </c>
      <c r="W129" s="302">
        <f t="shared" si="71"/>
        <v>0</v>
      </c>
      <c r="X129" s="302">
        <f t="shared" si="71"/>
        <v>0</v>
      </c>
      <c r="Y129" s="302">
        <f t="shared" si="71"/>
        <v>0</v>
      </c>
      <c r="Z129" s="302">
        <f t="shared" si="71"/>
        <v>0</v>
      </c>
      <c r="AA129" s="302">
        <f t="shared" si="71"/>
        <v>0</v>
      </c>
      <c r="AB129" s="302">
        <f t="shared" si="71"/>
        <v>0</v>
      </c>
      <c r="AC129" s="302">
        <f t="shared" si="71"/>
        <v>0</v>
      </c>
      <c r="AD129" s="302">
        <f t="shared" si="71"/>
        <v>0</v>
      </c>
      <c r="AE129" s="302">
        <f t="shared" si="71"/>
        <v>0</v>
      </c>
      <c r="AF129" s="302">
        <f t="shared" si="71"/>
        <v>0</v>
      </c>
      <c r="AG129" s="302">
        <f t="shared" si="71"/>
        <v>0</v>
      </c>
      <c r="AH129" s="302">
        <f t="shared" si="71"/>
        <v>0</v>
      </c>
      <c r="AI129" s="302">
        <f t="shared" si="71"/>
        <v>0</v>
      </c>
      <c r="AJ129" s="302">
        <f t="shared" si="71"/>
        <v>0</v>
      </c>
      <c r="AK129" s="302">
        <f t="shared" si="71"/>
        <v>0</v>
      </c>
      <c r="AL129" s="302">
        <f t="shared" si="71"/>
        <v>0</v>
      </c>
      <c r="AM129" s="302">
        <f t="shared" si="71"/>
        <v>0</v>
      </c>
      <c r="AN129" s="302">
        <f t="shared" si="71"/>
        <v>0</v>
      </c>
      <c r="AO129" s="302">
        <f t="shared" si="71"/>
        <v>0</v>
      </c>
      <c r="AP129" s="302">
        <f t="shared" si="71"/>
        <v>0</v>
      </c>
      <c r="AQ129" s="302">
        <f t="shared" si="71"/>
        <v>0</v>
      </c>
      <c r="AR129" s="302">
        <f t="shared" si="71"/>
        <v>0</v>
      </c>
      <c r="AS129" s="302">
        <f t="shared" si="71"/>
        <v>0</v>
      </c>
      <c r="AT129" s="302">
        <f t="shared" si="71"/>
        <v>0</v>
      </c>
      <c r="AU129" s="302">
        <f t="shared" si="71"/>
        <v>0</v>
      </c>
      <c r="AV129" s="302">
        <f t="shared" si="71"/>
        <v>0</v>
      </c>
      <c r="AW129" s="302">
        <f t="shared" si="71"/>
        <v>0</v>
      </c>
      <c r="AX129" s="302">
        <f t="shared" si="71"/>
        <v>0</v>
      </c>
      <c r="AY129" s="302">
        <f t="shared" si="71"/>
        <v>0</v>
      </c>
      <c r="AZ129" s="302">
        <f t="shared" si="71"/>
        <v>0</v>
      </c>
      <c r="BA129" s="302">
        <f t="shared" si="71"/>
        <v>0</v>
      </c>
      <c r="BB129" s="302">
        <f t="shared" si="71"/>
        <v>0</v>
      </c>
      <c r="BC129" s="302">
        <f t="shared" si="71"/>
        <v>0</v>
      </c>
      <c r="BD129" s="302">
        <f t="shared" si="71"/>
        <v>0</v>
      </c>
      <c r="BE129" s="302">
        <f t="shared" si="71"/>
        <v>0</v>
      </c>
      <c r="BF129" s="302">
        <f t="shared" si="71"/>
        <v>0</v>
      </c>
      <c r="BG129" s="302">
        <f t="shared" si="71"/>
        <v>0</v>
      </c>
      <c r="BH129" s="302">
        <f t="shared" si="71"/>
        <v>0</v>
      </c>
      <c r="BI129" s="302">
        <f t="shared" si="71"/>
        <v>0</v>
      </c>
      <c r="BJ129" s="302">
        <f t="shared" si="71"/>
        <v>0</v>
      </c>
      <c r="BK129" s="302">
        <f t="shared" si="71"/>
        <v>0</v>
      </c>
      <c r="BL129" s="302">
        <f t="shared" si="71"/>
        <v>0</v>
      </c>
      <c r="BM129" s="302">
        <f t="shared" si="71"/>
        <v>0</v>
      </c>
      <c r="BN129" s="303">
        <f t="shared" si="71"/>
        <v>0</v>
      </c>
      <c r="BO129" s="60" t="s">
        <v>101</v>
      </c>
    </row>
    <row r="130" spans="1:67"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304"/>
      <c r="AQ130" s="304"/>
      <c r="AR130" s="304"/>
      <c r="AS130" s="304"/>
      <c r="AT130" s="304"/>
      <c r="AU130" s="304"/>
      <c r="AV130" s="304"/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60" t="s">
        <v>101</v>
      </c>
    </row>
    <row r="131" spans="1:67"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304"/>
      <c r="AQ131" s="304"/>
      <c r="AR131" s="304"/>
      <c r="AS131" s="304"/>
      <c r="AT131" s="304"/>
      <c r="AU131" s="304"/>
      <c r="AV131" s="304"/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60" t="s">
        <v>101</v>
      </c>
    </row>
    <row r="132" spans="1:67">
      <c r="B132" s="39" t="s">
        <v>103</v>
      </c>
      <c r="C132" s="39"/>
      <c r="D132" s="39"/>
      <c r="E132" s="39"/>
      <c r="F132" s="39"/>
      <c r="G132" s="305"/>
      <c r="H132" s="305"/>
      <c r="I132" s="305"/>
      <c r="J132" s="305"/>
      <c r="K132" s="305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4"/>
      <c r="AN132" s="304"/>
      <c r="AO132" s="304"/>
      <c r="AP132" s="304"/>
      <c r="AQ132" s="304"/>
      <c r="AR132" s="304"/>
      <c r="AS132" s="304"/>
      <c r="AT132" s="304"/>
      <c r="AU132" s="304"/>
      <c r="AV132" s="304"/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60" t="s">
        <v>101</v>
      </c>
    </row>
    <row r="133" spans="1:67">
      <c r="B133" s="39" t="s">
        <v>59</v>
      </c>
      <c r="C133" s="39"/>
      <c r="D133" s="39"/>
      <c r="E133" s="39"/>
      <c r="F133" s="39"/>
      <c r="G133" s="305" t="s">
        <v>75</v>
      </c>
      <c r="H133" s="305" t="s">
        <v>76</v>
      </c>
      <c r="I133" s="305" t="s">
        <v>77</v>
      </c>
      <c r="J133" s="305" t="s">
        <v>78</v>
      </c>
      <c r="K133" s="305" t="s">
        <v>79</v>
      </c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04"/>
      <c r="AN133" s="304"/>
      <c r="AO133" s="304"/>
      <c r="AP133" s="304"/>
      <c r="AQ133" s="304"/>
      <c r="AR133" s="304"/>
      <c r="AS133" s="304"/>
      <c r="AT133" s="304"/>
      <c r="AU133" s="304"/>
      <c r="AV133" s="304"/>
      <c r="AW133" s="304"/>
      <c r="AX133" s="304"/>
      <c r="AY133" s="304"/>
      <c r="AZ133" s="304"/>
      <c r="BA133" s="304"/>
      <c r="BB133" s="304"/>
      <c r="BC133" s="304"/>
      <c r="BD133" s="304"/>
      <c r="BE133" s="304"/>
      <c r="BF133" s="304"/>
      <c r="BG133" s="304"/>
      <c r="BH133" s="304"/>
      <c r="BI133" s="304"/>
      <c r="BJ133" s="304"/>
      <c r="BK133" s="304"/>
      <c r="BL133" s="304"/>
      <c r="BM133" s="304"/>
      <c r="BN133" s="304"/>
      <c r="BO133" s="60" t="s">
        <v>101</v>
      </c>
    </row>
    <row r="134" spans="1:67">
      <c r="B134" s="39" t="s">
        <v>82</v>
      </c>
      <c r="C134" s="39"/>
      <c r="D134" s="39"/>
      <c r="E134" s="39"/>
      <c r="F134" s="39"/>
      <c r="G134" s="305">
        <v>12</v>
      </c>
      <c r="H134" s="305">
        <v>12</v>
      </c>
      <c r="I134" s="305">
        <v>12</v>
      </c>
      <c r="J134" s="305">
        <v>12</v>
      </c>
      <c r="K134" s="305">
        <v>12</v>
      </c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304"/>
      <c r="AQ134" s="304"/>
      <c r="AR134" s="304"/>
      <c r="AS134" s="304"/>
      <c r="AT134" s="304"/>
      <c r="AU134" s="304"/>
      <c r="AV134" s="304"/>
      <c r="AW134" s="304"/>
      <c r="AX134" s="304"/>
      <c r="AY134" s="304"/>
      <c r="AZ134" s="304"/>
      <c r="BA134" s="304"/>
      <c r="BB134" s="304"/>
      <c r="BC134" s="304"/>
      <c r="BD134" s="304"/>
      <c r="BE134" s="304"/>
      <c r="BF134" s="304"/>
      <c r="BG134" s="304"/>
      <c r="BH134" s="304"/>
      <c r="BI134" s="304"/>
      <c r="BJ134" s="304"/>
      <c r="BK134" s="304"/>
      <c r="BL134" s="304"/>
      <c r="BM134" s="304"/>
      <c r="BN134" s="304"/>
      <c r="BO134" s="60" t="s">
        <v>101</v>
      </c>
    </row>
    <row r="135" spans="1:67" s="60" customFormat="1">
      <c r="A135" s="60">
        <f>Revenue_B2C!A135</f>
        <v>1</v>
      </c>
      <c r="B135" s="85" t="str">
        <f>Revenue_B2C!B135</f>
        <v>Automotive</v>
      </c>
      <c r="C135" s="61"/>
      <c r="D135" s="61"/>
      <c r="E135" s="61"/>
      <c r="F135" s="61"/>
      <c r="G135" s="368">
        <f>SUMIF($G$6:$BN$6,G$133,$G$32:$BN$32)</f>
        <v>58109.999999999978</v>
      </c>
      <c r="H135" s="368">
        <f>SUMIF($G$6:$BN$6,H$133,$G$32:$BN$32)</f>
        <v>247173.11999999965</v>
      </c>
      <c r="I135" s="368">
        <f>SUMIF($G$6:$BN$6,I$133,$G$32:$BN$32)</f>
        <v>568305.07199999993</v>
      </c>
      <c r="J135" s="368">
        <f>SUMIF($G$6:$BN$6,J$133,$G$32:$BN$32)</f>
        <v>1203889.1224320005</v>
      </c>
      <c r="K135" s="369">
        <f>SUMIF($G$6:$BN$6,K$133,$G$32:$BN$32)</f>
        <v>2454447.2488243189</v>
      </c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60" t="s">
        <v>101</v>
      </c>
    </row>
    <row r="136" spans="1:67">
      <c r="A136" s="56">
        <f>Revenue_B2C!A136</f>
        <v>2</v>
      </c>
      <c r="B136" s="85" t="str">
        <f>Revenue_B2C!B136</f>
        <v>Desktops/Laptops</v>
      </c>
      <c r="C136" s="44"/>
      <c r="D136" s="44"/>
      <c r="E136" s="44"/>
      <c r="F136" s="44"/>
      <c r="G136" s="296">
        <f>SUMIF($G$6:$BN$6,G$133,$G$39:$BN$39)</f>
        <v>2266740</v>
      </c>
      <c r="H136" s="296">
        <f>SUMIF($G$6:$BN$6,H$133,$G$39:$BN$39)</f>
        <v>9773265.6000000313</v>
      </c>
      <c r="I136" s="296">
        <f>SUMIF($G$6:$BN$6,I$133,$G$39:$BN$39)</f>
        <v>22416784.991999961</v>
      </c>
      <c r="J136" s="296">
        <f>SUMIF($G$6:$BN$6,J$133,$G$39:$BN$39)</f>
        <v>47553624.115200043</v>
      </c>
      <c r="K136" s="297">
        <f>SUMIF($G$6:$BN$6,K$133,$G$39:$BN$39)</f>
        <v>96908063.97726658</v>
      </c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304"/>
      <c r="AQ136" s="304"/>
      <c r="AR136" s="304"/>
      <c r="AS136" s="304"/>
      <c r="AT136" s="304"/>
      <c r="AU136" s="304"/>
      <c r="AV136" s="304"/>
      <c r="AW136" s="304"/>
      <c r="AX136" s="304"/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60" t="s">
        <v>101</v>
      </c>
    </row>
    <row r="137" spans="1:67">
      <c r="A137" s="56">
        <f>Revenue_B2C!A137</f>
        <v>3</v>
      </c>
      <c r="B137" s="85" t="str">
        <f>Revenue_B2C!B137</f>
        <v>Electronics</v>
      </c>
      <c r="C137" s="44"/>
      <c r="D137" s="44"/>
      <c r="E137" s="44"/>
      <c r="F137" s="44"/>
      <c r="G137" s="296">
        <f>SUMIF($G$6:$BN$6,G$133,$G$46:$BN$46)</f>
        <v>377790.00000000076</v>
      </c>
      <c r="H137" s="296">
        <f>SUMIF($G$6:$BN$6,H$133,$G$46:$BN$46)</f>
        <v>1628877.600000002</v>
      </c>
      <c r="I137" s="296">
        <f>SUMIF($G$6:$BN$6,I$133,$G$46:$BN$46)</f>
        <v>3736130.8320000069</v>
      </c>
      <c r="J137" s="296">
        <f>SUMIF($G$6:$BN$6,J$133,$G$46:$BN$46)</f>
        <v>7925604.019200014</v>
      </c>
      <c r="K137" s="297">
        <f>SUMIF($G$6:$BN$6,K$133,$G$46:$BN$46)</f>
        <v>16151343.996211192</v>
      </c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  <c r="AT137" s="304"/>
      <c r="AU137" s="304"/>
      <c r="AV137" s="304"/>
      <c r="AW137" s="304"/>
      <c r="AX137" s="304"/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60" t="s">
        <v>101</v>
      </c>
    </row>
    <row r="138" spans="1:67">
      <c r="A138" s="56">
        <f>Revenue_B2C!A138</f>
        <v>4</v>
      </c>
      <c r="B138" s="85" t="str">
        <f>Revenue_B2C!B138</f>
        <v>Fashion</v>
      </c>
      <c r="C138" s="44"/>
      <c r="D138" s="44"/>
      <c r="E138" s="44"/>
      <c r="F138" s="44"/>
      <c r="G138" s="296">
        <f>SUMIF($G$6:$BN$6,G$133,$G$53:$BN$53)</f>
        <v>886464.00000000023</v>
      </c>
      <c r="H138" s="296">
        <f>SUMIF($G$6:$BN$6,H$133,$G$53:$BN$53)</f>
        <v>3832323.8400000012</v>
      </c>
      <c r="I138" s="296">
        <f>SUMIF($G$6:$BN$6,I$133,$G$53:$BN$53)</f>
        <v>8779688.7552000154</v>
      </c>
      <c r="J138" s="296">
        <f>SUMIF($G$6:$BN$6,J$133,$G$53:$BN$53)</f>
        <v>18621284.493312001</v>
      </c>
      <c r="K138" s="297">
        <f>SUMIF($G$6:$BN$6,K$133,$G$53:$BN$53)</f>
        <v>37965086.579589188</v>
      </c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304"/>
      <c r="AQ138" s="304"/>
      <c r="AR138" s="304"/>
      <c r="AS138" s="304"/>
      <c r="AT138" s="304"/>
      <c r="AU138" s="304"/>
      <c r="AV138" s="304"/>
      <c r="AW138" s="304"/>
      <c r="AX138" s="304"/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60" t="s">
        <v>101</v>
      </c>
    </row>
    <row r="139" spans="1:67">
      <c r="A139" s="56">
        <f>Revenue_B2C!A139</f>
        <v>5</v>
      </c>
      <c r="B139" s="85" t="str">
        <f>Revenue_B2C!B139</f>
        <v>Health&amp;Beauty</v>
      </c>
      <c r="C139" s="44"/>
      <c r="D139" s="44"/>
      <c r="E139" s="44"/>
      <c r="F139" s="44"/>
      <c r="G139" s="296">
        <f>SUMIF($G$6:$BN$6,G$133,$G$60:$BN$60)</f>
        <v>165484.8000000001</v>
      </c>
      <c r="H139" s="296">
        <f>SUMIF($G$6:$BN$6,H$133,$G$60:$BN$60)</f>
        <v>722297.08800000057</v>
      </c>
      <c r="I139" s="296">
        <f>SUMIF($G$6:$BN$6,I$133,$G$60:$BN$60)</f>
        <v>1660669.9315199994</v>
      </c>
      <c r="J139" s="296">
        <f>SUMIF($G$6:$BN$6,J$133,$G$60:$BN$60)</f>
        <v>3519204.0026112013</v>
      </c>
      <c r="K139" s="297">
        <f>SUMIF($G$6:$BN$6,K$133,$G$60:$BN$60)</f>
        <v>7175179.5929579632</v>
      </c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  <c r="AT139" s="304"/>
      <c r="AU139" s="304"/>
      <c r="AV139" s="304"/>
      <c r="AW139" s="304"/>
      <c r="AX139" s="304"/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4"/>
      <c r="BN139" s="304"/>
      <c r="BO139" s="60" t="s">
        <v>101</v>
      </c>
    </row>
    <row r="140" spans="1:67">
      <c r="A140" s="56">
        <f>Revenue_B2C!A140</f>
        <v>6</v>
      </c>
      <c r="B140" s="85" t="str">
        <f>Revenue_B2C!B140</f>
        <v>Home and Garden</v>
      </c>
      <c r="C140" s="44"/>
      <c r="D140" s="44"/>
      <c r="E140" s="44"/>
      <c r="F140" s="44"/>
      <c r="G140" s="296">
        <f>SUMIF($G$6:$BN$6,G$133,$G$67:$BN$67)</f>
        <v>61710.000000000007</v>
      </c>
      <c r="H140" s="296">
        <f>SUMIF($G$6:$BN$6,H$133,$G$67:$BN$67)</f>
        <v>268155.36000000045</v>
      </c>
      <c r="I140" s="296">
        <f>SUMIF($G$6:$BN$6,I$133,$G$67:$BN$67)</f>
        <v>614781.44640000048</v>
      </c>
      <c r="J140" s="296">
        <f>SUMIF($G$6:$BN$6,J$133,$G$67:$BN$67)</f>
        <v>1304149.6005120007</v>
      </c>
      <c r="K140" s="297">
        <f>SUMIF($G$6:$BN$6,K$133,$G$67:$BN$67)</f>
        <v>2659916.454497281</v>
      </c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4"/>
      <c r="AR140" s="304"/>
      <c r="AS140" s="304"/>
      <c r="AT140" s="304"/>
      <c r="AU140" s="304"/>
      <c r="AV140" s="304"/>
      <c r="AW140" s="304"/>
      <c r="AX140" s="304"/>
      <c r="AY140" s="304"/>
      <c r="AZ140" s="304"/>
      <c r="BA140" s="304"/>
      <c r="BB140" s="304"/>
      <c r="BC140" s="304"/>
      <c r="BD140" s="304"/>
      <c r="BE140" s="304"/>
      <c r="BF140" s="304"/>
      <c r="BG140" s="304"/>
      <c r="BH140" s="304"/>
      <c r="BI140" s="304"/>
      <c r="BJ140" s="304"/>
      <c r="BK140" s="304"/>
      <c r="BL140" s="304"/>
      <c r="BM140" s="304"/>
      <c r="BN140" s="304"/>
      <c r="BO140" s="60" t="s">
        <v>101</v>
      </c>
    </row>
    <row r="141" spans="1:67">
      <c r="A141" s="56">
        <f>Revenue_B2C!A141</f>
        <v>7</v>
      </c>
      <c r="B141" s="85" t="str">
        <f>Revenue_B2C!B141</f>
        <v>Kitchen Appliances</v>
      </c>
      <c r="C141" s="44"/>
      <c r="D141" s="44"/>
      <c r="E141" s="44"/>
      <c r="F141" s="44"/>
      <c r="G141" s="296">
        <f>SUMIF($G$6:$BN$6,G$133,$G$74:$BN$74)</f>
        <v>399840</v>
      </c>
      <c r="H141" s="296">
        <f>SUMIF($G$6:$BN$6,H$133,$G$74:$BN$74)</f>
        <v>1737469.4400000004</v>
      </c>
      <c r="I141" s="296">
        <f>SUMIF($G$6:$BN$6,I$133,$G$74:$BN$74)</f>
        <v>3983377.3056000029</v>
      </c>
      <c r="J141" s="296">
        <f>SUMIF($G$6:$BN$6,J$133,$G$74:$BN$74)</f>
        <v>8450027.1636480018</v>
      </c>
      <c r="K141" s="297">
        <f>SUMIF($G$6:$BN$6,K$133,$G$74:$BN$74)</f>
        <v>17234500.002693132</v>
      </c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4"/>
      <c r="AR141" s="304"/>
      <c r="AS141" s="304"/>
      <c r="AT141" s="304"/>
      <c r="AU141" s="304"/>
      <c r="AV141" s="304"/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60" t="s">
        <v>101</v>
      </c>
    </row>
    <row r="142" spans="1:67">
      <c r="A142" s="56">
        <f>Revenue_B2C!A142</f>
        <v>8</v>
      </c>
      <c r="B142" s="85" t="str">
        <f>Revenue_B2C!B142</f>
        <v>Mobile Phones Accessories</v>
      </c>
      <c r="C142" s="44"/>
      <c r="D142" s="44"/>
      <c r="E142" s="44"/>
      <c r="F142" s="44"/>
      <c r="G142" s="296">
        <f>SUMIF($G$6:$BN$6,G$133,$G$81:$BN$81)</f>
        <v>135450</v>
      </c>
      <c r="H142" s="296">
        <f>SUMIF($G$6:$BN$6,H$133,$G$81:$BN$81)</f>
        <v>581742.00000000047</v>
      </c>
      <c r="I142" s="296">
        <f>SUMIF($G$6:$BN$6,I$133,$G$81:$BN$81)</f>
        <v>1333720.0800000005</v>
      </c>
      <c r="J142" s="296">
        <f>SUMIF($G$6:$BN$6,J$133,$G$81:$BN$81)</f>
        <v>2830043.7849599998</v>
      </c>
      <c r="K142" s="297">
        <f>SUMIF($G$6:$BN$6,K$133,$G$81:$BN$81)</f>
        <v>5769194.2495488068</v>
      </c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60" t="s">
        <v>101</v>
      </c>
    </row>
    <row r="143" spans="1:67">
      <c r="A143" s="56">
        <f>Revenue_B2C!A143</f>
        <v>9</v>
      </c>
      <c r="B143" s="85" t="str">
        <f>Revenue_B2C!B143</f>
        <v>Smarthome</v>
      </c>
      <c r="C143" s="44"/>
      <c r="D143" s="44"/>
      <c r="E143" s="44"/>
      <c r="F143" s="44"/>
      <c r="G143" s="296">
        <f>SUMIF($G$6:$BN$6,G$133,$G$88:$BN$88)</f>
        <v>111179.99999999999</v>
      </c>
      <c r="H143" s="296">
        <f>SUMIF($G$6:$BN$6,H$133,$G$88:$BN$88)</f>
        <v>483122.8799999996</v>
      </c>
      <c r="I143" s="296">
        <f>SUMIF($G$6:$BN$6,I$133,$G$88:$BN$88)</f>
        <v>1107622.7712000001</v>
      </c>
      <c r="J143" s="296">
        <f>SUMIF($G$6:$BN$6,J$133,$G$88:$BN$88)</f>
        <v>2349624.9000959988</v>
      </c>
      <c r="K143" s="297">
        <f>SUMIF($G$6:$BN$6,K$133,$G$88:$BN$88)</f>
        <v>4792246.1742182411</v>
      </c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4"/>
      <c r="AR143" s="304"/>
      <c r="AS143" s="304"/>
      <c r="AT143" s="304"/>
      <c r="AU143" s="304"/>
      <c r="AV143" s="304"/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60" t="s">
        <v>101</v>
      </c>
    </row>
    <row r="144" spans="1:67">
      <c r="A144" s="56">
        <f>Revenue_B2C!A144</f>
        <v>10</v>
      </c>
      <c r="B144" s="85" t="str">
        <f>Revenue_B2C!B144</f>
        <v>Sports &amp; Outdoor</v>
      </c>
      <c r="C144" s="44"/>
      <c r="D144" s="44"/>
      <c r="E144" s="44"/>
      <c r="F144" s="44"/>
      <c r="G144" s="296">
        <f>SUMIF($G$6:$BN$6,G$133,$G$95:$BN$95)</f>
        <v>52650</v>
      </c>
      <c r="H144" s="296">
        <f>SUMIF($G$6:$BN$6,H$133,$G$95:$BN$95)</f>
        <v>223948.79999999999</v>
      </c>
      <c r="I144" s="296">
        <f>SUMIF($G$6:$BN$6,I$133,$G$95:$BN$95)</f>
        <v>514907.28000000038</v>
      </c>
      <c r="J144" s="296">
        <f>SUMIF($G$6:$BN$6,J$133,$G$95:$BN$95)</f>
        <v>1090772.0236799992</v>
      </c>
      <c r="K144" s="297">
        <f>SUMIF($G$6:$BN$6,K$133,$G$95:$BN$95)</f>
        <v>2223828.0442368006</v>
      </c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304"/>
      <c r="AQ144" s="304"/>
      <c r="AR144" s="304"/>
      <c r="AS144" s="304"/>
      <c r="AT144" s="304"/>
      <c r="AU144" s="304"/>
      <c r="AV144" s="304"/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60" t="s">
        <v>101</v>
      </c>
    </row>
    <row r="145" spans="1:67">
      <c r="A145" s="56">
        <f>Revenue_B2C!A145</f>
        <v>11</v>
      </c>
      <c r="B145" s="85" t="str">
        <f>Revenue_B2C!B145</f>
        <v>Toys &amp; Hobbies</v>
      </c>
      <c r="C145" s="44"/>
      <c r="D145" s="44"/>
      <c r="E145" s="44"/>
      <c r="F145" s="44"/>
      <c r="G145" s="296">
        <f>SUMIF($G$6:$BN$6,G$133,$G$102:$BN$102)</f>
        <v>78975</v>
      </c>
      <c r="H145" s="296">
        <f>SUMIF($G$6:$BN$6,H$133,$G$102:$BN$102)</f>
        <v>335923.20000000013</v>
      </c>
      <c r="I145" s="296">
        <f>SUMIF($G$6:$BN$6,I$133,$G$102:$BN$102)</f>
        <v>772360.92000000039</v>
      </c>
      <c r="J145" s="296">
        <f>SUMIF($G$6:$BN$6,J$133,$G$102:$BN$102)</f>
        <v>1636158.0355200004</v>
      </c>
      <c r="K145" s="297">
        <f>SUMIF($G$6:$BN$6,K$133,$G$102:$BN$102)</f>
        <v>3335742.0663552033</v>
      </c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  <c r="AQ145" s="304"/>
      <c r="AR145" s="304"/>
      <c r="AS145" s="304"/>
      <c r="AT145" s="304"/>
      <c r="AU145" s="304"/>
      <c r="AV145" s="304"/>
      <c r="AW145" s="304"/>
      <c r="AX145" s="304"/>
      <c r="AY145" s="304"/>
      <c r="AZ145" s="304"/>
      <c r="BA145" s="304"/>
      <c r="BB145" s="304"/>
      <c r="BC145" s="304"/>
      <c r="BD145" s="304"/>
      <c r="BE145" s="304"/>
      <c r="BF145" s="304"/>
      <c r="BG145" s="304"/>
      <c r="BH145" s="304"/>
      <c r="BI145" s="304"/>
      <c r="BJ145" s="304"/>
      <c r="BK145" s="304"/>
      <c r="BL145" s="304"/>
      <c r="BM145" s="304"/>
      <c r="BN145" s="304"/>
      <c r="BO145" s="60" t="s">
        <v>101</v>
      </c>
    </row>
    <row r="146" spans="1:67">
      <c r="A146" s="56">
        <f>Revenue_B2C!A146</f>
        <v>12</v>
      </c>
      <c r="B146" s="85" t="str">
        <f>Revenue_B2C!B146</f>
        <v>Watches</v>
      </c>
      <c r="C146" s="44"/>
      <c r="D146" s="44"/>
      <c r="E146" s="44"/>
      <c r="F146" s="44"/>
      <c r="G146" s="296">
        <f>SUMIF($G$6:$BN$6,G$133,$G$109:$BN$109)</f>
        <v>564340</v>
      </c>
      <c r="H146" s="296">
        <f>SUMIF($G$6:$BN$6,H$133,$G$109:$BN$109)</f>
        <v>2437948.7999999998</v>
      </c>
      <c r="I146" s="296">
        <f>SUMIF($G$6:$BN$6,I$133,$G$109:$BN$109)</f>
        <v>5590356.9120000042</v>
      </c>
      <c r="J146" s="296">
        <f>SUMIF($G$6:$BN$6,J$133,$G$109:$BN$109)</f>
        <v>11852693.193600003</v>
      </c>
      <c r="K146" s="297">
        <f>SUMIF($G$6:$BN$6,K$133,$G$109:$BN$109)</f>
        <v>24160161.566822425</v>
      </c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4"/>
      <c r="AI146" s="304"/>
      <c r="AJ146" s="304"/>
      <c r="AK146" s="304"/>
      <c r="AL146" s="304"/>
      <c r="AM146" s="304"/>
      <c r="AN146" s="304"/>
      <c r="AO146" s="304"/>
      <c r="AP146" s="304"/>
      <c r="AQ146" s="304"/>
      <c r="AR146" s="304"/>
      <c r="AS146" s="304"/>
      <c r="AT146" s="304"/>
      <c r="AU146" s="304"/>
      <c r="AV146" s="304"/>
      <c r="AW146" s="304"/>
      <c r="AX146" s="304"/>
      <c r="AY146" s="304"/>
      <c r="AZ146" s="304"/>
      <c r="BA146" s="304"/>
      <c r="BB146" s="304"/>
      <c r="BC146" s="304"/>
      <c r="BD146" s="304"/>
      <c r="BE146" s="304"/>
      <c r="BF146" s="304"/>
      <c r="BG146" s="304"/>
      <c r="BH146" s="304"/>
      <c r="BI146" s="304"/>
      <c r="BJ146" s="304"/>
      <c r="BK146" s="304"/>
      <c r="BL146" s="304"/>
      <c r="BM146" s="304"/>
      <c r="BN146" s="304"/>
      <c r="BO146" s="60" t="s">
        <v>101</v>
      </c>
    </row>
    <row r="147" spans="1:67">
      <c r="A147" s="56">
        <f>Revenue_B2C!A147</f>
        <v>13</v>
      </c>
      <c r="B147" s="85" t="str">
        <f>Revenue_B2C!B147</f>
        <v>Mobile Handsets/Tablets</v>
      </c>
      <c r="C147" s="44"/>
      <c r="D147" s="44"/>
      <c r="E147" s="44"/>
      <c r="F147" s="44"/>
      <c r="G147" s="296">
        <f>SUMIF($G$6:$BN$6,G$133,$G$116:$BN$116)</f>
        <v>1455648.0000000007</v>
      </c>
      <c r="H147" s="296">
        <f t="shared" ref="H147:K147" si="72">SUMIF($G$6:$BN$6,H$133,$G$116:$BN$116)</f>
        <v>6276165.1200000234</v>
      </c>
      <c r="I147" s="296">
        <f t="shared" si="72"/>
        <v>14395540.838400044</v>
      </c>
      <c r="J147" s="296">
        <f t="shared" si="72"/>
        <v>30537837.527040109</v>
      </c>
      <c r="K147" s="297">
        <f t="shared" si="72"/>
        <v>62232117.275197446</v>
      </c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  <c r="AI147" s="304"/>
      <c r="AJ147" s="304"/>
      <c r="AK147" s="304"/>
      <c r="AL147" s="304"/>
      <c r="AM147" s="304"/>
      <c r="AN147" s="304"/>
      <c r="AO147" s="304"/>
      <c r="AP147" s="304"/>
      <c r="AQ147" s="304"/>
      <c r="AR147" s="304"/>
      <c r="AS147" s="304"/>
      <c r="AT147" s="304"/>
      <c r="AU147" s="304"/>
      <c r="AV147" s="304"/>
      <c r="AW147" s="304"/>
      <c r="AX147" s="304"/>
      <c r="AY147" s="304"/>
      <c r="AZ147" s="304"/>
      <c r="BA147" s="304"/>
      <c r="BB147" s="304"/>
      <c r="BC147" s="304"/>
      <c r="BD147" s="304"/>
      <c r="BE147" s="304"/>
      <c r="BF147" s="304"/>
      <c r="BG147" s="304"/>
      <c r="BH147" s="304"/>
      <c r="BI147" s="304"/>
      <c r="BJ147" s="304"/>
      <c r="BK147" s="304"/>
      <c r="BL147" s="304"/>
      <c r="BM147" s="304"/>
      <c r="BN147" s="304"/>
      <c r="BO147" s="60" t="s">
        <v>101</v>
      </c>
    </row>
    <row r="148" spans="1:67">
      <c r="A148" s="56">
        <f>Revenue_B2C!A148</f>
        <v>14</v>
      </c>
      <c r="B148" s="85" t="str">
        <f>Revenue_B2C!B148</f>
        <v>Computer &amp; Networking Accessories</v>
      </c>
      <c r="C148" s="44"/>
      <c r="D148" s="44"/>
      <c r="E148" s="44"/>
      <c r="F148" s="44"/>
      <c r="G148" s="296">
        <f>SUMIF($G$6:$BN$6,G$133,$G$123:$BN$123)</f>
        <v>822400</v>
      </c>
      <c r="H148" s="296">
        <f t="shared" ref="H148:K148" si="73">SUMIF($G$6:$BN$6,H$133,$G$123:$BN$123)</f>
        <v>3545855.9999999995</v>
      </c>
      <c r="I148" s="296">
        <f t="shared" si="73"/>
        <v>8133073.919999999</v>
      </c>
      <c r="J148" s="296">
        <f t="shared" si="73"/>
        <v>17253015.551999982</v>
      </c>
      <c r="K148" s="297">
        <f t="shared" si="73"/>
        <v>35159388.291072056</v>
      </c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4"/>
      <c r="AR148" s="304"/>
      <c r="AS148" s="304"/>
      <c r="AT148" s="304"/>
      <c r="AU148" s="304"/>
      <c r="AV148" s="304"/>
      <c r="AW148" s="304"/>
      <c r="AX148" s="304"/>
      <c r="AY148" s="304"/>
      <c r="AZ148" s="304"/>
      <c r="BA148" s="304"/>
      <c r="BB148" s="304"/>
      <c r="BC148" s="304"/>
      <c r="BD148" s="304"/>
      <c r="BE148" s="304"/>
      <c r="BF148" s="304"/>
      <c r="BG148" s="304"/>
      <c r="BH148" s="304"/>
      <c r="BI148" s="304"/>
      <c r="BJ148" s="304"/>
      <c r="BK148" s="304"/>
      <c r="BL148" s="304"/>
      <c r="BM148" s="304"/>
      <c r="BN148" s="304"/>
      <c r="BO148" s="60" t="s">
        <v>101</v>
      </c>
    </row>
    <row r="149" spans="1:67">
      <c r="B149" s="102" t="s">
        <v>104</v>
      </c>
      <c r="C149" s="103"/>
      <c r="D149" s="103"/>
      <c r="E149" s="103"/>
      <c r="F149" s="103"/>
      <c r="G149" s="298">
        <f>SUM(G135:G148)</f>
        <v>7436781.8000000017</v>
      </c>
      <c r="H149" s="298">
        <f t="shared" ref="H149:K149" si="74">SUM(H135:H148)</f>
        <v>32094268.848000061</v>
      </c>
      <c r="I149" s="298">
        <f t="shared" si="74"/>
        <v>73607321.056320027</v>
      </c>
      <c r="J149" s="298">
        <f t="shared" si="74"/>
        <v>156127927.53381136</v>
      </c>
      <c r="K149" s="299">
        <f t="shared" si="74"/>
        <v>318221215.5194906</v>
      </c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304"/>
      <c r="AQ149" s="304"/>
      <c r="AR149" s="304"/>
      <c r="AS149" s="304"/>
      <c r="AT149" s="304"/>
      <c r="AU149" s="304"/>
      <c r="AV149" s="304"/>
      <c r="AW149" s="304"/>
      <c r="AX149" s="304"/>
      <c r="AY149" s="304"/>
      <c r="AZ149" s="304"/>
      <c r="BA149" s="304"/>
      <c r="BB149" s="304"/>
      <c r="BC149" s="304"/>
      <c r="BD149" s="304"/>
      <c r="BE149" s="304"/>
      <c r="BF149" s="304"/>
      <c r="BG149" s="304"/>
      <c r="BH149" s="304"/>
      <c r="BI149" s="304"/>
      <c r="BJ149" s="304"/>
      <c r="BK149" s="304"/>
      <c r="BL149" s="304"/>
      <c r="BM149" s="304"/>
      <c r="BN149" s="304"/>
      <c r="BO149" s="60" t="s">
        <v>101</v>
      </c>
    </row>
    <row r="150" spans="1:67">
      <c r="B150" s="357" t="s">
        <v>310</v>
      </c>
      <c r="C150" s="103"/>
      <c r="D150" s="103"/>
      <c r="E150" s="103"/>
      <c r="F150" s="103"/>
      <c r="G150" s="298">
        <f>SUMIF($G$6:$BN$6,G$133,$G$129:$BN$129)</f>
        <v>0</v>
      </c>
      <c r="H150" s="298">
        <f>SUMIF($G$6:$BN$6,H$133,$G$129:$BN$129)</f>
        <v>0</v>
      </c>
      <c r="I150" s="298">
        <f>SUMIF($G$6:$BN$6,I$133,$G$129:$BN$129)</f>
        <v>0</v>
      </c>
      <c r="J150" s="298">
        <f>SUMIF($G$6:$BN$6,J$133,$G$129:$BN$129)</f>
        <v>0</v>
      </c>
      <c r="K150" s="299">
        <f>SUMIF($G$6:$BN$6,K$133,$G$129:$BN$129)</f>
        <v>0</v>
      </c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  <c r="AQ150" s="304"/>
      <c r="AR150" s="304"/>
      <c r="AS150" s="304"/>
      <c r="AT150" s="304"/>
      <c r="AU150" s="304"/>
      <c r="AV150" s="304"/>
      <c r="AW150" s="304"/>
      <c r="AX150" s="304"/>
      <c r="AY150" s="304"/>
      <c r="AZ150" s="304"/>
      <c r="BA150" s="304"/>
      <c r="BB150" s="304"/>
      <c r="BC150" s="304"/>
      <c r="BD150" s="304"/>
      <c r="BE150" s="304"/>
      <c r="BF150" s="304"/>
      <c r="BG150" s="304"/>
      <c r="BH150" s="304"/>
      <c r="BI150" s="304"/>
      <c r="BJ150" s="304"/>
      <c r="BK150" s="304"/>
      <c r="BL150" s="304"/>
      <c r="BM150" s="304"/>
      <c r="BN150" s="304"/>
      <c r="BO150" s="60" t="s">
        <v>101</v>
      </c>
    </row>
    <row r="151" spans="1:67">
      <c r="B151" s="102" t="s">
        <v>311</v>
      </c>
      <c r="C151" s="103"/>
      <c r="D151" s="103"/>
      <c r="E151" s="103"/>
      <c r="F151" s="103"/>
      <c r="G151" s="298">
        <f>G149-G150</f>
        <v>7436781.8000000017</v>
      </c>
      <c r="H151" s="298">
        <f t="shared" ref="H151" si="75">H149-H150</f>
        <v>32094268.848000061</v>
      </c>
      <c r="I151" s="298">
        <f>I149-I150</f>
        <v>73607321.056320027</v>
      </c>
      <c r="J151" s="298">
        <f>J149-J150</f>
        <v>156127927.53381136</v>
      </c>
      <c r="K151" s="299">
        <f>K149-K150</f>
        <v>318221215.5194906</v>
      </c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04"/>
      <c r="AU151" s="304"/>
      <c r="AV151" s="304"/>
      <c r="AW151" s="304"/>
      <c r="AX151" s="304"/>
      <c r="AY151" s="304"/>
      <c r="AZ151" s="304"/>
      <c r="BA151" s="304"/>
      <c r="BB151" s="304"/>
      <c r="BC151" s="304"/>
      <c r="BD151" s="304"/>
      <c r="BE151" s="304"/>
      <c r="BF151" s="304"/>
      <c r="BG151" s="304"/>
      <c r="BH151" s="304"/>
      <c r="BI151" s="304"/>
      <c r="BJ151" s="304"/>
      <c r="BK151" s="304"/>
      <c r="BL151" s="304"/>
      <c r="BM151" s="304"/>
      <c r="BN151" s="304"/>
      <c r="BO151" s="60" t="s">
        <v>101</v>
      </c>
    </row>
    <row r="152" spans="1:67"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04"/>
      <c r="AU152" s="304"/>
      <c r="AV152" s="304"/>
      <c r="AW152" s="304"/>
      <c r="AX152" s="304"/>
      <c r="AY152" s="304"/>
      <c r="AZ152" s="304"/>
      <c r="BA152" s="304"/>
      <c r="BB152" s="304"/>
      <c r="BC152" s="304"/>
      <c r="BD152" s="304"/>
      <c r="BE152" s="304"/>
      <c r="BF152" s="304"/>
      <c r="BG152" s="304"/>
      <c r="BH152" s="304"/>
      <c r="BI152" s="304"/>
      <c r="BJ152" s="304"/>
      <c r="BK152" s="304"/>
      <c r="BL152" s="304"/>
      <c r="BM152" s="304"/>
      <c r="BN152" s="304"/>
      <c r="BO152" s="60" t="s">
        <v>101</v>
      </c>
    </row>
    <row r="153" spans="1:67">
      <c r="B153" s="100" t="s">
        <v>348</v>
      </c>
      <c r="C153" s="104">
        <v>0.18</v>
      </c>
      <c r="D153" s="101"/>
      <c r="E153" s="101"/>
      <c r="F153" s="101"/>
      <c r="G153" s="300">
        <f>G149*$C$153</f>
        <v>1338620.7240000002</v>
      </c>
      <c r="H153" s="300">
        <f>H149*$C$153</f>
        <v>5776968.3926400105</v>
      </c>
      <c r="I153" s="300">
        <f t="shared" ref="I153:K153" si="76">I149*$C$153</f>
        <v>13249317.790137604</v>
      </c>
      <c r="J153" s="300">
        <f t="shared" si="76"/>
        <v>28103026.956086043</v>
      </c>
      <c r="K153" s="301">
        <f t="shared" si="76"/>
        <v>57279818.793508306</v>
      </c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/>
      <c r="AP153" s="304"/>
      <c r="AQ153" s="304"/>
      <c r="AR153" s="304"/>
      <c r="AS153" s="304"/>
      <c r="AT153" s="304"/>
      <c r="AU153" s="304"/>
      <c r="AV153" s="304"/>
      <c r="AW153" s="304"/>
      <c r="AX153" s="304"/>
      <c r="AY153" s="304"/>
      <c r="AZ153" s="304"/>
      <c r="BA153" s="304"/>
      <c r="BB153" s="304"/>
      <c r="BC153" s="304"/>
      <c r="BD153" s="304"/>
      <c r="BE153" s="304"/>
      <c r="BF153" s="304"/>
      <c r="BG153" s="304"/>
      <c r="BH153" s="304"/>
      <c r="BI153" s="304"/>
      <c r="BJ153" s="304"/>
      <c r="BK153" s="304"/>
      <c r="BL153" s="304"/>
      <c r="BM153" s="304"/>
      <c r="BN153" s="304"/>
      <c r="BO153" s="60" t="s">
        <v>101</v>
      </c>
    </row>
    <row r="154" spans="1:67">
      <c r="B154" s="352"/>
      <c r="G154" s="380"/>
      <c r="K154" s="380"/>
    </row>
    <row r="155" spans="1:67">
      <c r="G155" s="380"/>
      <c r="H155" s="306"/>
      <c r="I155" s="306"/>
      <c r="J155" s="306"/>
      <c r="K155" s="38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155"/>
  <sheetViews>
    <sheetView showGridLines="0" workbookViewId="0">
      <pane xSplit="5" ySplit="8" topLeftCell="F9" activePane="bottomRight" state="frozen"/>
      <selection activeCell="C6" sqref="C6"/>
      <selection pane="topRight" activeCell="C6" sqref="C6"/>
      <selection pane="bottomLeft" activeCell="C6" sqref="C6"/>
      <selection pane="bottomRight" activeCell="F9" sqref="F9"/>
    </sheetView>
  </sheetViews>
  <sheetFormatPr defaultColWidth="14.28515625" defaultRowHeight="15"/>
  <cols>
    <col min="1" max="1" width="3.7109375" style="56" customWidth="1"/>
    <col min="2" max="2" width="30.7109375" customWidth="1"/>
    <col min="3" max="5" width="14.28515625" style="56"/>
    <col min="6" max="67" width="16.7109375" style="56" customWidth="1"/>
    <col min="68" max="16384" width="14.28515625" style="56"/>
  </cols>
  <sheetData>
    <row r="1" spans="2:71"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  <c r="BO1" s="60" t="s">
        <v>101</v>
      </c>
    </row>
    <row r="2" spans="2:71"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f>+L1+1</f>
        <v>2</v>
      </c>
      <c r="BO2" s="60" t="s">
        <v>101</v>
      </c>
    </row>
    <row r="3" spans="2:71">
      <c r="F3" s="63" t="s">
        <v>81</v>
      </c>
      <c r="G3" s="64">
        <v>0</v>
      </c>
      <c r="H3" s="64">
        <f>((1+G3)*(1+H2))-1</f>
        <v>8.0000000000000071E-2</v>
      </c>
      <c r="I3" s="64">
        <f>((1+H3)*(1+I2))-1</f>
        <v>0.1664000000000001</v>
      </c>
      <c r="J3" s="64">
        <f>((1+I3)*(1+J2))-1</f>
        <v>0.25971200000000016</v>
      </c>
      <c r="K3" s="64">
        <f>((1+J3)*(1+K2))-1</f>
        <v>0.3604889600000003</v>
      </c>
      <c r="L3" s="63">
        <f t="shared" ref="L3:L5" si="0">+L2+1</f>
        <v>3</v>
      </c>
      <c r="BO3" s="60" t="s">
        <v>101</v>
      </c>
    </row>
    <row r="4" spans="2:71">
      <c r="F4" s="63" t="s">
        <v>215</v>
      </c>
      <c r="G4" s="64">
        <v>0.3</v>
      </c>
      <c r="H4" s="64">
        <v>0.3</v>
      </c>
      <c r="I4" s="64">
        <v>0.2</v>
      </c>
      <c r="J4" s="64">
        <v>0.2</v>
      </c>
      <c r="K4" s="64">
        <v>0.15</v>
      </c>
      <c r="L4" s="63">
        <f t="shared" si="0"/>
        <v>4</v>
      </c>
      <c r="BO4" s="60" t="s">
        <v>101</v>
      </c>
    </row>
    <row r="5" spans="2:71">
      <c r="F5" s="63" t="s">
        <v>309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3">
        <f t="shared" si="0"/>
        <v>5</v>
      </c>
      <c r="BO5" s="60" t="s">
        <v>101</v>
      </c>
    </row>
    <row r="6" spans="2:71" customFormat="1">
      <c r="B6" s="39" t="s">
        <v>59</v>
      </c>
      <c r="C6" s="39"/>
      <c r="D6" s="39"/>
      <c r="E6" s="39"/>
      <c r="F6" s="39"/>
      <c r="G6" s="39" t="s">
        <v>75</v>
      </c>
      <c r="H6" s="39" t="s">
        <v>75</v>
      </c>
      <c r="I6" s="39" t="s">
        <v>75</v>
      </c>
      <c r="J6" s="39" t="s">
        <v>75</v>
      </c>
      <c r="K6" s="39" t="s">
        <v>75</v>
      </c>
      <c r="L6" s="39" t="s">
        <v>75</v>
      </c>
      <c r="M6" s="39" t="s">
        <v>75</v>
      </c>
      <c r="N6" s="39" t="s">
        <v>75</v>
      </c>
      <c r="O6" s="39" t="s">
        <v>75</v>
      </c>
      <c r="P6" s="39" t="s">
        <v>75</v>
      </c>
      <c r="Q6" s="39" t="s">
        <v>75</v>
      </c>
      <c r="R6" s="39" t="s">
        <v>75</v>
      </c>
      <c r="S6" s="39" t="s">
        <v>76</v>
      </c>
      <c r="T6" s="39" t="s">
        <v>76</v>
      </c>
      <c r="U6" s="39" t="s">
        <v>76</v>
      </c>
      <c r="V6" s="39" t="s">
        <v>76</v>
      </c>
      <c r="W6" s="39" t="s">
        <v>76</v>
      </c>
      <c r="X6" s="39" t="s">
        <v>76</v>
      </c>
      <c r="Y6" s="39" t="s">
        <v>76</v>
      </c>
      <c r="Z6" s="39" t="s">
        <v>76</v>
      </c>
      <c r="AA6" s="39" t="s">
        <v>76</v>
      </c>
      <c r="AB6" s="39" t="s">
        <v>76</v>
      </c>
      <c r="AC6" s="39" t="s">
        <v>76</v>
      </c>
      <c r="AD6" s="39" t="s">
        <v>76</v>
      </c>
      <c r="AE6" s="39" t="s">
        <v>77</v>
      </c>
      <c r="AF6" s="39" t="s">
        <v>77</v>
      </c>
      <c r="AG6" s="39" t="s">
        <v>77</v>
      </c>
      <c r="AH6" s="39" t="s">
        <v>77</v>
      </c>
      <c r="AI6" s="39" t="s">
        <v>77</v>
      </c>
      <c r="AJ6" s="39" t="s">
        <v>77</v>
      </c>
      <c r="AK6" s="39" t="s">
        <v>77</v>
      </c>
      <c r="AL6" s="39" t="s">
        <v>77</v>
      </c>
      <c r="AM6" s="39" t="s">
        <v>77</v>
      </c>
      <c r="AN6" s="39" t="s">
        <v>77</v>
      </c>
      <c r="AO6" s="39" t="s">
        <v>77</v>
      </c>
      <c r="AP6" s="39" t="s">
        <v>77</v>
      </c>
      <c r="AQ6" s="39" t="s">
        <v>78</v>
      </c>
      <c r="AR6" s="39" t="s">
        <v>78</v>
      </c>
      <c r="AS6" s="39" t="s">
        <v>78</v>
      </c>
      <c r="AT6" s="39" t="s">
        <v>78</v>
      </c>
      <c r="AU6" s="39" t="s">
        <v>78</v>
      </c>
      <c r="AV6" s="39" t="s">
        <v>78</v>
      </c>
      <c r="AW6" s="39" t="s">
        <v>78</v>
      </c>
      <c r="AX6" s="39" t="s">
        <v>78</v>
      </c>
      <c r="AY6" s="39" t="s">
        <v>78</v>
      </c>
      <c r="AZ6" s="39" t="s">
        <v>78</v>
      </c>
      <c r="BA6" s="39" t="s">
        <v>78</v>
      </c>
      <c r="BB6" s="39" t="s">
        <v>78</v>
      </c>
      <c r="BC6" s="39" t="s">
        <v>79</v>
      </c>
      <c r="BD6" s="39" t="s">
        <v>79</v>
      </c>
      <c r="BE6" s="39" t="s">
        <v>79</v>
      </c>
      <c r="BF6" s="39" t="s">
        <v>79</v>
      </c>
      <c r="BG6" s="39" t="s">
        <v>79</v>
      </c>
      <c r="BH6" s="39" t="s">
        <v>79</v>
      </c>
      <c r="BI6" s="39" t="s">
        <v>79</v>
      </c>
      <c r="BJ6" s="39" t="s">
        <v>79</v>
      </c>
      <c r="BK6" s="39" t="s">
        <v>79</v>
      </c>
      <c r="BL6" s="39" t="s">
        <v>79</v>
      </c>
      <c r="BM6" s="39" t="s">
        <v>79</v>
      </c>
      <c r="BN6" s="39" t="s">
        <v>79</v>
      </c>
      <c r="BO6" s="60" t="s">
        <v>101</v>
      </c>
    </row>
    <row r="7" spans="2:71" customFormat="1">
      <c r="B7" s="39" t="s">
        <v>82</v>
      </c>
      <c r="C7" s="39"/>
      <c r="D7" s="39"/>
      <c r="E7" s="39"/>
      <c r="F7" s="39"/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11</v>
      </c>
      <c r="AD7" s="39">
        <v>12</v>
      </c>
      <c r="AE7" s="39">
        <v>1</v>
      </c>
      <c r="AF7" s="39">
        <v>2</v>
      </c>
      <c r="AG7" s="39">
        <v>3</v>
      </c>
      <c r="AH7" s="39">
        <v>4</v>
      </c>
      <c r="AI7" s="39">
        <v>5</v>
      </c>
      <c r="AJ7" s="39">
        <v>6</v>
      </c>
      <c r="AK7" s="39">
        <v>7</v>
      </c>
      <c r="AL7" s="39">
        <v>8</v>
      </c>
      <c r="AM7" s="39">
        <v>9</v>
      </c>
      <c r="AN7" s="39">
        <v>10</v>
      </c>
      <c r="AO7" s="39">
        <v>11</v>
      </c>
      <c r="AP7" s="39">
        <v>12</v>
      </c>
      <c r="AQ7" s="39">
        <v>1</v>
      </c>
      <c r="AR7" s="39">
        <v>2</v>
      </c>
      <c r="AS7" s="39">
        <v>3</v>
      </c>
      <c r="AT7" s="39">
        <v>4</v>
      </c>
      <c r="AU7" s="39">
        <v>5</v>
      </c>
      <c r="AV7" s="39">
        <v>6</v>
      </c>
      <c r="AW7" s="39">
        <v>7</v>
      </c>
      <c r="AX7" s="39">
        <v>8</v>
      </c>
      <c r="AY7" s="39">
        <v>9</v>
      </c>
      <c r="AZ7" s="39">
        <v>10</v>
      </c>
      <c r="BA7" s="39">
        <v>11</v>
      </c>
      <c r="BB7" s="39">
        <v>12</v>
      </c>
      <c r="BC7" s="39">
        <v>1</v>
      </c>
      <c r="BD7" s="39">
        <v>2</v>
      </c>
      <c r="BE7" s="39">
        <v>3</v>
      </c>
      <c r="BF7" s="39">
        <v>4</v>
      </c>
      <c r="BG7" s="39">
        <v>5</v>
      </c>
      <c r="BH7" s="39">
        <v>6</v>
      </c>
      <c r="BI7" s="39">
        <v>7</v>
      </c>
      <c r="BJ7" s="39">
        <v>8</v>
      </c>
      <c r="BK7" s="39">
        <v>9</v>
      </c>
      <c r="BL7" s="39">
        <v>10</v>
      </c>
      <c r="BM7" s="39">
        <v>11</v>
      </c>
      <c r="BN7" s="39">
        <v>12</v>
      </c>
      <c r="BO7" s="60" t="s">
        <v>101</v>
      </c>
    </row>
    <row r="8" spans="2:71" customFormat="1">
      <c r="B8" s="39" t="s">
        <v>83</v>
      </c>
      <c r="C8" s="39"/>
      <c r="D8" s="39"/>
      <c r="E8" s="39"/>
      <c r="F8" s="39"/>
      <c r="G8" s="39">
        <v>1</v>
      </c>
      <c r="H8" s="39">
        <v>2</v>
      </c>
      <c r="I8" s="39">
        <v>3</v>
      </c>
      <c r="J8" s="39">
        <v>4</v>
      </c>
      <c r="K8" s="39">
        <v>5</v>
      </c>
      <c r="L8" s="39">
        <v>6</v>
      </c>
      <c r="M8" s="39">
        <v>7</v>
      </c>
      <c r="N8" s="39">
        <v>8</v>
      </c>
      <c r="O8" s="39">
        <v>9</v>
      </c>
      <c r="P8" s="39">
        <v>10</v>
      </c>
      <c r="Q8" s="39">
        <v>11</v>
      </c>
      <c r="R8" s="39">
        <v>12</v>
      </c>
      <c r="S8" s="39">
        <v>13</v>
      </c>
      <c r="T8" s="39">
        <v>14</v>
      </c>
      <c r="U8" s="39">
        <v>15</v>
      </c>
      <c r="V8" s="39">
        <v>16</v>
      </c>
      <c r="W8" s="39">
        <v>17</v>
      </c>
      <c r="X8" s="39">
        <v>18</v>
      </c>
      <c r="Y8" s="39">
        <v>19</v>
      </c>
      <c r="Z8" s="39">
        <v>20</v>
      </c>
      <c r="AA8" s="39">
        <v>21</v>
      </c>
      <c r="AB8" s="39">
        <v>22</v>
      </c>
      <c r="AC8" s="39">
        <v>23</v>
      </c>
      <c r="AD8" s="39">
        <v>24</v>
      </c>
      <c r="AE8" s="39">
        <v>25</v>
      </c>
      <c r="AF8" s="39">
        <v>26</v>
      </c>
      <c r="AG8" s="39">
        <v>27</v>
      </c>
      <c r="AH8" s="39">
        <v>28</v>
      </c>
      <c r="AI8" s="39">
        <v>29</v>
      </c>
      <c r="AJ8" s="39">
        <v>30</v>
      </c>
      <c r="AK8" s="39">
        <v>31</v>
      </c>
      <c r="AL8" s="39">
        <v>32</v>
      </c>
      <c r="AM8" s="39">
        <v>33</v>
      </c>
      <c r="AN8" s="39">
        <v>34</v>
      </c>
      <c r="AO8" s="39">
        <v>35</v>
      </c>
      <c r="AP8" s="39">
        <v>36</v>
      </c>
      <c r="AQ8" s="39">
        <v>37</v>
      </c>
      <c r="AR8" s="39">
        <v>38</v>
      </c>
      <c r="AS8" s="39">
        <v>39</v>
      </c>
      <c r="AT8" s="39">
        <v>40</v>
      </c>
      <c r="AU8" s="39">
        <v>41</v>
      </c>
      <c r="AV8" s="39">
        <v>42</v>
      </c>
      <c r="AW8" s="39">
        <v>43</v>
      </c>
      <c r="AX8" s="39">
        <v>44</v>
      </c>
      <c r="AY8" s="39">
        <v>45</v>
      </c>
      <c r="AZ8" s="39">
        <v>46</v>
      </c>
      <c r="BA8" s="39">
        <v>47</v>
      </c>
      <c r="BB8" s="39">
        <v>48</v>
      </c>
      <c r="BC8" s="39">
        <v>49</v>
      </c>
      <c r="BD8" s="39">
        <v>50</v>
      </c>
      <c r="BE8" s="39">
        <v>51</v>
      </c>
      <c r="BF8" s="39">
        <v>52</v>
      </c>
      <c r="BG8" s="39">
        <v>53</v>
      </c>
      <c r="BH8" s="39">
        <v>54</v>
      </c>
      <c r="BI8" s="39">
        <v>55</v>
      </c>
      <c r="BJ8" s="39">
        <v>56</v>
      </c>
      <c r="BK8" s="39">
        <v>57</v>
      </c>
      <c r="BL8" s="39">
        <v>58</v>
      </c>
      <c r="BM8" s="39">
        <v>59</v>
      </c>
      <c r="BN8" s="39">
        <v>60</v>
      </c>
      <c r="BO8" s="60" t="s">
        <v>101</v>
      </c>
    </row>
    <row r="9" spans="2:71" s="58" customFormat="1">
      <c r="B9" s="33"/>
      <c r="C9" s="57"/>
      <c r="D9" s="57"/>
      <c r="E9" s="57"/>
      <c r="F9" s="57"/>
      <c r="BO9" s="60" t="s">
        <v>101</v>
      </c>
    </row>
    <row r="10" spans="2:71" s="60" customFormat="1">
      <c r="B10" s="93" t="s">
        <v>84</v>
      </c>
      <c r="C10" s="94"/>
      <c r="D10" s="381">
        <f>1-Revenue_B2C!D10-Revenue_B2B!D10</f>
        <v>0.2</v>
      </c>
      <c r="E10" s="94"/>
      <c r="F10" s="94"/>
      <c r="G10" s="95">
        <f>$D10*Cost_Buildup!G42</f>
        <v>164000</v>
      </c>
      <c r="H10" s="95">
        <f>$D10*Cost_Buildup!H42</f>
        <v>164000</v>
      </c>
      <c r="I10" s="95">
        <f>$D10*Cost_Buildup!I42</f>
        <v>164000</v>
      </c>
      <c r="J10" s="95">
        <f>$D10*Cost_Buildup!J42</f>
        <v>164000</v>
      </c>
      <c r="K10" s="95">
        <f>$D10*Cost_Buildup!K42</f>
        <v>164000</v>
      </c>
      <c r="L10" s="95">
        <f>$D10*Cost_Buildup!L42</f>
        <v>164000</v>
      </c>
      <c r="M10" s="95">
        <f>$D10*Cost_Buildup!M42</f>
        <v>164000</v>
      </c>
      <c r="N10" s="95">
        <f>$D10*Cost_Buildup!N42</f>
        <v>164000</v>
      </c>
      <c r="O10" s="95">
        <f>$D10*Cost_Buildup!O42</f>
        <v>164000</v>
      </c>
      <c r="P10" s="95">
        <f>$D10*Cost_Buildup!P42</f>
        <v>164000</v>
      </c>
      <c r="Q10" s="95">
        <f>$D10*Cost_Buildup!Q42</f>
        <v>164000</v>
      </c>
      <c r="R10" s="95">
        <f>$D10*Cost_Buildup!R42</f>
        <v>164000</v>
      </c>
      <c r="S10" s="95">
        <f>$D10*Cost_Buildup!S42</f>
        <v>177120</v>
      </c>
      <c r="T10" s="95">
        <f>$D10*Cost_Buildup!T42</f>
        <v>177120</v>
      </c>
      <c r="U10" s="95">
        <f>$D10*Cost_Buildup!U42</f>
        <v>177120</v>
      </c>
      <c r="V10" s="95">
        <f>$D10*Cost_Buildup!V42</f>
        <v>177120</v>
      </c>
      <c r="W10" s="95">
        <f>$D10*Cost_Buildup!W42</f>
        <v>177120</v>
      </c>
      <c r="X10" s="95">
        <f>$D10*Cost_Buildup!X42</f>
        <v>177120</v>
      </c>
      <c r="Y10" s="95">
        <f>$D10*Cost_Buildup!Y42</f>
        <v>177120</v>
      </c>
      <c r="Z10" s="95">
        <f>$D10*Cost_Buildup!Z42</f>
        <v>177120</v>
      </c>
      <c r="AA10" s="95">
        <f>$D10*Cost_Buildup!AA42</f>
        <v>177120</v>
      </c>
      <c r="AB10" s="95">
        <f>$D10*Cost_Buildup!AB42</f>
        <v>177120</v>
      </c>
      <c r="AC10" s="95">
        <f>$D10*Cost_Buildup!AC42</f>
        <v>177120</v>
      </c>
      <c r="AD10" s="95">
        <f>$D10*Cost_Buildup!AD42</f>
        <v>177120</v>
      </c>
      <c r="AE10" s="95">
        <f>$D10*Cost_Buildup!AE42</f>
        <v>191289.60000000001</v>
      </c>
      <c r="AF10" s="95">
        <f>$D10*Cost_Buildup!AF42</f>
        <v>191289.60000000001</v>
      </c>
      <c r="AG10" s="95">
        <f>$D10*Cost_Buildup!AG42</f>
        <v>191289.60000000001</v>
      </c>
      <c r="AH10" s="95">
        <f>$D10*Cost_Buildup!AH42</f>
        <v>191289.60000000001</v>
      </c>
      <c r="AI10" s="95">
        <f>$D10*Cost_Buildup!AI42</f>
        <v>191289.60000000001</v>
      </c>
      <c r="AJ10" s="95">
        <f>$D10*Cost_Buildup!AJ42</f>
        <v>191289.60000000001</v>
      </c>
      <c r="AK10" s="95">
        <f>$D10*Cost_Buildup!AK42</f>
        <v>191289.60000000001</v>
      </c>
      <c r="AL10" s="95">
        <f>$D10*Cost_Buildup!AL42</f>
        <v>191289.60000000001</v>
      </c>
      <c r="AM10" s="95">
        <f>$D10*Cost_Buildup!AM42</f>
        <v>191289.60000000001</v>
      </c>
      <c r="AN10" s="95">
        <f>$D10*Cost_Buildup!AN42</f>
        <v>191289.60000000001</v>
      </c>
      <c r="AO10" s="95">
        <f>$D10*Cost_Buildup!AO42</f>
        <v>191289.60000000001</v>
      </c>
      <c r="AP10" s="95">
        <f>$D10*Cost_Buildup!AP42</f>
        <v>191289.60000000001</v>
      </c>
      <c r="AQ10" s="95">
        <f>$D10*Cost_Buildup!AQ42</f>
        <v>206592.76800000004</v>
      </c>
      <c r="AR10" s="95">
        <f>$D10*Cost_Buildup!AR42</f>
        <v>206592.76800000004</v>
      </c>
      <c r="AS10" s="95">
        <f>$D10*Cost_Buildup!AS42</f>
        <v>206592.76800000004</v>
      </c>
      <c r="AT10" s="95">
        <f>$D10*Cost_Buildup!AT42</f>
        <v>206592.76800000004</v>
      </c>
      <c r="AU10" s="95">
        <f>$D10*Cost_Buildup!AU42</f>
        <v>206592.76800000004</v>
      </c>
      <c r="AV10" s="95">
        <f>$D10*Cost_Buildup!AV42</f>
        <v>206592.76800000004</v>
      </c>
      <c r="AW10" s="95">
        <f>$D10*Cost_Buildup!AW42</f>
        <v>206592.76800000004</v>
      </c>
      <c r="AX10" s="95">
        <f>$D10*Cost_Buildup!AX42</f>
        <v>206592.76800000004</v>
      </c>
      <c r="AY10" s="95">
        <f>$D10*Cost_Buildup!AY42</f>
        <v>206592.76800000004</v>
      </c>
      <c r="AZ10" s="95">
        <f>$D10*Cost_Buildup!AZ42</f>
        <v>206592.76800000004</v>
      </c>
      <c r="BA10" s="95">
        <f>$D10*Cost_Buildup!BA42</f>
        <v>206592.76800000004</v>
      </c>
      <c r="BB10" s="95">
        <f>$D10*Cost_Buildup!BB42</f>
        <v>206592.76800000004</v>
      </c>
      <c r="BC10" s="95">
        <f>$D10*Cost_Buildup!BC42</f>
        <v>223120.18944000007</v>
      </c>
      <c r="BD10" s="95">
        <f>$D10*Cost_Buildup!BD42</f>
        <v>223120.18944000007</v>
      </c>
      <c r="BE10" s="95">
        <f>$D10*Cost_Buildup!BE42</f>
        <v>223120.18944000007</v>
      </c>
      <c r="BF10" s="95">
        <f>$D10*Cost_Buildup!BF42</f>
        <v>223120.18944000007</v>
      </c>
      <c r="BG10" s="95">
        <f>$D10*Cost_Buildup!BG42</f>
        <v>223120.18944000007</v>
      </c>
      <c r="BH10" s="95">
        <f>$D10*Cost_Buildup!BH42</f>
        <v>223120.18944000007</v>
      </c>
      <c r="BI10" s="95">
        <f>$D10*Cost_Buildup!BI42</f>
        <v>223120.18944000007</v>
      </c>
      <c r="BJ10" s="95">
        <f>$D10*Cost_Buildup!BJ42</f>
        <v>223120.18944000007</v>
      </c>
      <c r="BK10" s="95">
        <f>$D10*Cost_Buildup!BK42</f>
        <v>223120.18944000007</v>
      </c>
      <c r="BL10" s="95">
        <f>$D10*Cost_Buildup!BL42</f>
        <v>223120.18944000007</v>
      </c>
      <c r="BM10" s="95">
        <f>$D10*Cost_Buildup!BM42</f>
        <v>223120.18944000007</v>
      </c>
      <c r="BN10" s="96">
        <f>$D10*Cost_Buildup!BN42</f>
        <v>223120.18944000007</v>
      </c>
      <c r="BO10" s="60" t="s">
        <v>101</v>
      </c>
    </row>
    <row r="11" spans="2:71">
      <c r="B11" s="77"/>
      <c r="C11" s="78"/>
      <c r="D11" s="79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1"/>
      <c r="BO11" s="60" t="s">
        <v>101</v>
      </c>
      <c r="BQ11" s="75"/>
    </row>
    <row r="12" spans="2:71" s="58" customFormat="1">
      <c r="B12" s="82" t="s">
        <v>91</v>
      </c>
      <c r="C12" s="83"/>
      <c r="D12" s="83"/>
      <c r="E12" s="83"/>
      <c r="F12" s="83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1"/>
      <c r="BO12" s="60" t="s">
        <v>101</v>
      </c>
    </row>
    <row r="13" spans="2:71" s="58" customFormat="1">
      <c r="B13" s="82" t="s">
        <v>92</v>
      </c>
      <c r="C13" s="84"/>
      <c r="D13" s="83"/>
      <c r="E13" s="83"/>
      <c r="F13" s="83"/>
      <c r="G13" s="80">
        <f>F22</f>
        <v>0</v>
      </c>
      <c r="H13" s="80">
        <f t="shared" ref="H13:BN13" si="1">G22</f>
        <v>610</v>
      </c>
      <c r="I13" s="80">
        <f t="shared" si="1"/>
        <v>1234</v>
      </c>
      <c r="J13" s="80">
        <f t="shared" si="1"/>
        <v>1952</v>
      </c>
      <c r="K13" s="80">
        <f t="shared" si="1"/>
        <v>2778</v>
      </c>
      <c r="L13" s="80">
        <f t="shared" si="1"/>
        <v>3727</v>
      </c>
      <c r="M13" s="80">
        <f t="shared" si="1"/>
        <v>4819</v>
      </c>
      <c r="N13" s="80">
        <f t="shared" si="1"/>
        <v>6075</v>
      </c>
      <c r="O13" s="80">
        <f t="shared" si="1"/>
        <v>7520</v>
      </c>
      <c r="P13" s="80">
        <f t="shared" si="1"/>
        <v>9181</v>
      </c>
      <c r="Q13" s="80">
        <f t="shared" si="1"/>
        <v>11091</v>
      </c>
      <c r="R13" s="80">
        <f t="shared" si="1"/>
        <v>13287</v>
      </c>
      <c r="S13" s="80">
        <f t="shared" si="1"/>
        <v>15813</v>
      </c>
      <c r="T13" s="80">
        <f t="shared" si="1"/>
        <v>18761</v>
      </c>
      <c r="U13" s="80">
        <f t="shared" si="1"/>
        <v>22151</v>
      </c>
      <c r="V13" s="80">
        <f t="shared" si="1"/>
        <v>26049</v>
      </c>
      <c r="W13" s="80">
        <f t="shared" si="1"/>
        <v>30533</v>
      </c>
      <c r="X13" s="80">
        <f t="shared" si="1"/>
        <v>35689</v>
      </c>
      <c r="Y13" s="80">
        <f t="shared" si="1"/>
        <v>41619</v>
      </c>
      <c r="Z13" s="80">
        <f t="shared" si="1"/>
        <v>48438</v>
      </c>
      <c r="AA13" s="80">
        <f t="shared" si="1"/>
        <v>56279</v>
      </c>
      <c r="AB13" s="80">
        <f t="shared" si="1"/>
        <v>65297</v>
      </c>
      <c r="AC13" s="80">
        <f t="shared" si="1"/>
        <v>75667</v>
      </c>
      <c r="AD13" s="80">
        <f t="shared" si="1"/>
        <v>87593</v>
      </c>
      <c r="AE13" s="80">
        <f t="shared" si="1"/>
        <v>101308</v>
      </c>
      <c r="AF13" s="80">
        <f t="shared" si="1"/>
        <v>106947</v>
      </c>
      <c r="AG13" s="80">
        <f t="shared" si="1"/>
        <v>112868</v>
      </c>
      <c r="AH13" s="80">
        <f t="shared" si="1"/>
        <v>119085</v>
      </c>
      <c r="AI13" s="80">
        <f t="shared" si="1"/>
        <v>125613</v>
      </c>
      <c r="AJ13" s="80">
        <f t="shared" si="1"/>
        <v>132467</v>
      </c>
      <c r="AK13" s="80">
        <f t="shared" si="1"/>
        <v>139664</v>
      </c>
      <c r="AL13" s="80">
        <f t="shared" si="1"/>
        <v>147220</v>
      </c>
      <c r="AM13" s="80">
        <f t="shared" si="1"/>
        <v>155155</v>
      </c>
      <c r="AN13" s="80">
        <f t="shared" si="1"/>
        <v>163487</v>
      </c>
      <c r="AO13" s="80">
        <f t="shared" si="1"/>
        <v>172235</v>
      </c>
      <c r="AP13" s="80">
        <f t="shared" si="1"/>
        <v>181421</v>
      </c>
      <c r="AQ13" s="80">
        <f t="shared" si="1"/>
        <v>191066</v>
      </c>
      <c r="AR13" s="80">
        <f t="shared" si="1"/>
        <v>201238</v>
      </c>
      <c r="AS13" s="80">
        <f t="shared" si="1"/>
        <v>211919</v>
      </c>
      <c r="AT13" s="80">
        <f t="shared" si="1"/>
        <v>223134</v>
      </c>
      <c r="AU13" s="80">
        <f t="shared" si="1"/>
        <v>234910</v>
      </c>
      <c r="AV13" s="80">
        <f t="shared" si="1"/>
        <v>247274</v>
      </c>
      <c r="AW13" s="80">
        <f t="shared" si="1"/>
        <v>260257</v>
      </c>
      <c r="AX13" s="80">
        <f t="shared" si="1"/>
        <v>273889</v>
      </c>
      <c r="AY13" s="80">
        <f t="shared" si="1"/>
        <v>288203</v>
      </c>
      <c r="AZ13" s="80">
        <f t="shared" si="1"/>
        <v>303233</v>
      </c>
      <c r="BA13" s="80">
        <f t="shared" si="1"/>
        <v>319014</v>
      </c>
      <c r="BB13" s="80">
        <f t="shared" si="1"/>
        <v>335584</v>
      </c>
      <c r="BC13" s="80">
        <f t="shared" si="1"/>
        <v>352982</v>
      </c>
      <c r="BD13" s="80">
        <f t="shared" si="1"/>
        <v>353624</v>
      </c>
      <c r="BE13" s="80">
        <f t="shared" si="1"/>
        <v>354265</v>
      </c>
      <c r="BF13" s="80">
        <f t="shared" si="1"/>
        <v>354906</v>
      </c>
      <c r="BG13" s="80">
        <f t="shared" si="1"/>
        <v>355548</v>
      </c>
      <c r="BH13" s="80">
        <f t="shared" si="1"/>
        <v>356190</v>
      </c>
      <c r="BI13" s="80">
        <f t="shared" si="1"/>
        <v>356831</v>
      </c>
      <c r="BJ13" s="80">
        <f t="shared" si="1"/>
        <v>357472</v>
      </c>
      <c r="BK13" s="80">
        <f t="shared" si="1"/>
        <v>358114</v>
      </c>
      <c r="BL13" s="80">
        <f t="shared" si="1"/>
        <v>358756</v>
      </c>
      <c r="BM13" s="80">
        <f t="shared" si="1"/>
        <v>359398</v>
      </c>
      <c r="BN13" s="81">
        <f t="shared" si="1"/>
        <v>360039</v>
      </c>
      <c r="BO13" s="60" t="s">
        <v>101</v>
      </c>
    </row>
    <row r="14" spans="2:71" s="58" customFormat="1">
      <c r="B14" s="82" t="s">
        <v>319</v>
      </c>
      <c r="C14" s="84"/>
      <c r="D14" s="83"/>
      <c r="E14" s="83"/>
      <c r="F14" s="83"/>
      <c r="G14" s="363">
        <v>350</v>
      </c>
      <c r="H14" s="80">
        <v>400</v>
      </c>
      <c r="I14" s="80">
        <v>400</v>
      </c>
      <c r="J14" s="80">
        <v>400</v>
      </c>
      <c r="K14" s="80">
        <v>400</v>
      </c>
      <c r="L14" s="80">
        <v>400</v>
      </c>
      <c r="M14" s="80">
        <v>400</v>
      </c>
      <c r="N14" s="80">
        <v>400</v>
      </c>
      <c r="O14" s="80">
        <v>400</v>
      </c>
      <c r="P14" s="80">
        <v>400</v>
      </c>
      <c r="Q14" s="80">
        <v>400</v>
      </c>
      <c r="R14" s="80">
        <v>400</v>
      </c>
      <c r="S14" s="80">
        <v>400</v>
      </c>
      <c r="T14" s="80">
        <v>400</v>
      </c>
      <c r="U14" s="80">
        <v>400</v>
      </c>
      <c r="V14" s="80">
        <v>400</v>
      </c>
      <c r="W14" s="80">
        <v>400</v>
      </c>
      <c r="X14" s="80">
        <v>400</v>
      </c>
      <c r="Y14" s="80">
        <v>400</v>
      </c>
      <c r="Z14" s="80">
        <v>400</v>
      </c>
      <c r="AA14" s="80">
        <v>400</v>
      </c>
      <c r="AB14" s="80">
        <v>400</v>
      </c>
      <c r="AC14" s="80">
        <v>400</v>
      </c>
      <c r="AD14" s="80">
        <v>400</v>
      </c>
      <c r="AE14" s="80">
        <v>400</v>
      </c>
      <c r="AF14" s="80">
        <v>400</v>
      </c>
      <c r="AG14" s="80">
        <v>400</v>
      </c>
      <c r="AH14" s="80">
        <v>400</v>
      </c>
      <c r="AI14" s="80">
        <v>400</v>
      </c>
      <c r="AJ14" s="80">
        <v>400</v>
      </c>
      <c r="AK14" s="80">
        <v>400</v>
      </c>
      <c r="AL14" s="80">
        <v>400</v>
      </c>
      <c r="AM14" s="80">
        <v>400</v>
      </c>
      <c r="AN14" s="80">
        <v>400</v>
      </c>
      <c r="AO14" s="80">
        <v>400</v>
      </c>
      <c r="AP14" s="80">
        <v>400</v>
      </c>
      <c r="AQ14" s="80">
        <v>400</v>
      </c>
      <c r="AR14" s="80">
        <v>400</v>
      </c>
      <c r="AS14" s="80">
        <v>400</v>
      </c>
      <c r="AT14" s="80">
        <v>400</v>
      </c>
      <c r="AU14" s="80">
        <v>400</v>
      </c>
      <c r="AV14" s="80">
        <v>400</v>
      </c>
      <c r="AW14" s="80">
        <v>400</v>
      </c>
      <c r="AX14" s="80">
        <v>400</v>
      </c>
      <c r="AY14" s="80">
        <v>400</v>
      </c>
      <c r="AZ14" s="80">
        <v>400</v>
      </c>
      <c r="BA14" s="80">
        <v>400</v>
      </c>
      <c r="BB14" s="80">
        <v>400</v>
      </c>
      <c r="BC14" s="80">
        <v>400</v>
      </c>
      <c r="BD14" s="80">
        <v>400</v>
      </c>
      <c r="BE14" s="80">
        <v>400</v>
      </c>
      <c r="BF14" s="80">
        <v>400</v>
      </c>
      <c r="BG14" s="80">
        <v>400</v>
      </c>
      <c r="BH14" s="80">
        <v>400</v>
      </c>
      <c r="BI14" s="80">
        <v>400</v>
      </c>
      <c r="BJ14" s="80">
        <v>400</v>
      </c>
      <c r="BK14" s="80">
        <v>400</v>
      </c>
      <c r="BL14" s="80">
        <v>400</v>
      </c>
      <c r="BM14" s="80">
        <v>400</v>
      </c>
      <c r="BN14" s="81">
        <v>400</v>
      </c>
      <c r="BO14" s="60" t="s">
        <v>101</v>
      </c>
    </row>
    <row r="15" spans="2:71" s="60" customFormat="1">
      <c r="B15" s="82" t="s">
        <v>93</v>
      </c>
      <c r="C15" s="358"/>
      <c r="D15" s="61"/>
      <c r="E15" s="61"/>
      <c r="F15" s="61"/>
      <c r="G15" s="80">
        <f t="shared" ref="G15:BN15" si="2">ROUND(G10/G14,0)</f>
        <v>469</v>
      </c>
      <c r="H15" s="80">
        <f t="shared" si="2"/>
        <v>410</v>
      </c>
      <c r="I15" s="80">
        <f t="shared" si="2"/>
        <v>410</v>
      </c>
      <c r="J15" s="80">
        <f t="shared" si="2"/>
        <v>410</v>
      </c>
      <c r="K15" s="80">
        <f t="shared" si="2"/>
        <v>410</v>
      </c>
      <c r="L15" s="80">
        <f t="shared" si="2"/>
        <v>410</v>
      </c>
      <c r="M15" s="80">
        <f t="shared" si="2"/>
        <v>410</v>
      </c>
      <c r="N15" s="80">
        <f t="shared" si="2"/>
        <v>410</v>
      </c>
      <c r="O15" s="80">
        <f t="shared" si="2"/>
        <v>410</v>
      </c>
      <c r="P15" s="80">
        <f t="shared" si="2"/>
        <v>410</v>
      </c>
      <c r="Q15" s="80">
        <f t="shared" si="2"/>
        <v>410</v>
      </c>
      <c r="R15" s="80">
        <f t="shared" si="2"/>
        <v>410</v>
      </c>
      <c r="S15" s="80">
        <f t="shared" si="2"/>
        <v>443</v>
      </c>
      <c r="T15" s="80">
        <f t="shared" si="2"/>
        <v>443</v>
      </c>
      <c r="U15" s="80">
        <f t="shared" si="2"/>
        <v>443</v>
      </c>
      <c r="V15" s="80">
        <f t="shared" si="2"/>
        <v>443</v>
      </c>
      <c r="W15" s="80">
        <f t="shared" si="2"/>
        <v>443</v>
      </c>
      <c r="X15" s="80">
        <f t="shared" si="2"/>
        <v>443</v>
      </c>
      <c r="Y15" s="80">
        <f t="shared" si="2"/>
        <v>443</v>
      </c>
      <c r="Z15" s="80">
        <f t="shared" si="2"/>
        <v>443</v>
      </c>
      <c r="AA15" s="80">
        <f t="shared" si="2"/>
        <v>443</v>
      </c>
      <c r="AB15" s="80">
        <f t="shared" si="2"/>
        <v>443</v>
      </c>
      <c r="AC15" s="80">
        <f t="shared" si="2"/>
        <v>443</v>
      </c>
      <c r="AD15" s="80">
        <f t="shared" si="2"/>
        <v>443</v>
      </c>
      <c r="AE15" s="80">
        <f t="shared" si="2"/>
        <v>478</v>
      </c>
      <c r="AF15" s="80">
        <f t="shared" si="2"/>
        <v>478</v>
      </c>
      <c r="AG15" s="80">
        <f t="shared" si="2"/>
        <v>478</v>
      </c>
      <c r="AH15" s="80">
        <f t="shared" si="2"/>
        <v>478</v>
      </c>
      <c r="AI15" s="80">
        <f t="shared" si="2"/>
        <v>478</v>
      </c>
      <c r="AJ15" s="80">
        <f t="shared" si="2"/>
        <v>478</v>
      </c>
      <c r="AK15" s="80">
        <f t="shared" si="2"/>
        <v>478</v>
      </c>
      <c r="AL15" s="80">
        <f t="shared" si="2"/>
        <v>478</v>
      </c>
      <c r="AM15" s="80">
        <f t="shared" si="2"/>
        <v>478</v>
      </c>
      <c r="AN15" s="80">
        <f t="shared" si="2"/>
        <v>478</v>
      </c>
      <c r="AO15" s="80">
        <f t="shared" si="2"/>
        <v>478</v>
      </c>
      <c r="AP15" s="80">
        <f t="shared" si="2"/>
        <v>478</v>
      </c>
      <c r="AQ15" s="80">
        <f t="shared" si="2"/>
        <v>516</v>
      </c>
      <c r="AR15" s="80">
        <f t="shared" si="2"/>
        <v>516</v>
      </c>
      <c r="AS15" s="80">
        <f t="shared" si="2"/>
        <v>516</v>
      </c>
      <c r="AT15" s="80">
        <f t="shared" si="2"/>
        <v>516</v>
      </c>
      <c r="AU15" s="80">
        <f t="shared" si="2"/>
        <v>516</v>
      </c>
      <c r="AV15" s="80">
        <f t="shared" si="2"/>
        <v>516</v>
      </c>
      <c r="AW15" s="80">
        <f t="shared" si="2"/>
        <v>516</v>
      </c>
      <c r="AX15" s="80">
        <f t="shared" si="2"/>
        <v>516</v>
      </c>
      <c r="AY15" s="80">
        <f t="shared" si="2"/>
        <v>516</v>
      </c>
      <c r="AZ15" s="80">
        <f t="shared" si="2"/>
        <v>516</v>
      </c>
      <c r="BA15" s="80">
        <f t="shared" si="2"/>
        <v>516</v>
      </c>
      <c r="BB15" s="80">
        <f t="shared" si="2"/>
        <v>516</v>
      </c>
      <c r="BC15" s="80">
        <f t="shared" si="2"/>
        <v>558</v>
      </c>
      <c r="BD15" s="80">
        <f t="shared" si="2"/>
        <v>558</v>
      </c>
      <c r="BE15" s="80">
        <f t="shared" si="2"/>
        <v>558</v>
      </c>
      <c r="BF15" s="80">
        <f t="shared" si="2"/>
        <v>558</v>
      </c>
      <c r="BG15" s="80">
        <f t="shared" si="2"/>
        <v>558</v>
      </c>
      <c r="BH15" s="80">
        <f t="shared" si="2"/>
        <v>558</v>
      </c>
      <c r="BI15" s="80">
        <f t="shared" si="2"/>
        <v>558</v>
      </c>
      <c r="BJ15" s="80">
        <f t="shared" si="2"/>
        <v>558</v>
      </c>
      <c r="BK15" s="80">
        <f t="shared" si="2"/>
        <v>558</v>
      </c>
      <c r="BL15" s="80">
        <f t="shared" si="2"/>
        <v>558</v>
      </c>
      <c r="BM15" s="80">
        <f t="shared" si="2"/>
        <v>558</v>
      </c>
      <c r="BN15" s="81">
        <f t="shared" si="2"/>
        <v>558</v>
      </c>
      <c r="BO15" s="60" t="s">
        <v>101</v>
      </c>
      <c r="BS15" s="307"/>
    </row>
    <row r="16" spans="2:71">
      <c r="B16" s="85" t="s">
        <v>94</v>
      </c>
      <c r="D16" s="44"/>
      <c r="E16" s="44"/>
      <c r="F16" s="110"/>
      <c r="G16" s="80">
        <f t="shared" ref="G16:BN16" si="3">G13+G15</f>
        <v>469</v>
      </c>
      <c r="H16" s="80">
        <f t="shared" si="3"/>
        <v>1020</v>
      </c>
      <c r="I16" s="80">
        <f t="shared" si="3"/>
        <v>1644</v>
      </c>
      <c r="J16" s="80">
        <f t="shared" si="3"/>
        <v>2362</v>
      </c>
      <c r="K16" s="80">
        <f t="shared" si="3"/>
        <v>3188</v>
      </c>
      <c r="L16" s="80">
        <f t="shared" si="3"/>
        <v>4137</v>
      </c>
      <c r="M16" s="80">
        <f t="shared" si="3"/>
        <v>5229</v>
      </c>
      <c r="N16" s="80">
        <f t="shared" si="3"/>
        <v>6485</v>
      </c>
      <c r="O16" s="80">
        <f t="shared" si="3"/>
        <v>7930</v>
      </c>
      <c r="P16" s="80">
        <f t="shared" si="3"/>
        <v>9591</v>
      </c>
      <c r="Q16" s="80">
        <f t="shared" si="3"/>
        <v>11501</v>
      </c>
      <c r="R16" s="80">
        <f t="shared" si="3"/>
        <v>13697</v>
      </c>
      <c r="S16" s="80">
        <f t="shared" si="3"/>
        <v>16256</v>
      </c>
      <c r="T16" s="80">
        <f t="shared" si="3"/>
        <v>19204</v>
      </c>
      <c r="U16" s="80">
        <f t="shared" si="3"/>
        <v>22594</v>
      </c>
      <c r="V16" s="80">
        <f t="shared" si="3"/>
        <v>26492</v>
      </c>
      <c r="W16" s="80">
        <f t="shared" si="3"/>
        <v>30976</v>
      </c>
      <c r="X16" s="80">
        <f t="shared" si="3"/>
        <v>36132</v>
      </c>
      <c r="Y16" s="80">
        <f t="shared" si="3"/>
        <v>42062</v>
      </c>
      <c r="Z16" s="80">
        <f t="shared" si="3"/>
        <v>48881</v>
      </c>
      <c r="AA16" s="80">
        <f t="shared" si="3"/>
        <v>56722</v>
      </c>
      <c r="AB16" s="80">
        <f t="shared" si="3"/>
        <v>65740</v>
      </c>
      <c r="AC16" s="80">
        <f t="shared" si="3"/>
        <v>76110</v>
      </c>
      <c r="AD16" s="80">
        <f t="shared" si="3"/>
        <v>88036</v>
      </c>
      <c r="AE16" s="80">
        <f t="shared" si="3"/>
        <v>101786</v>
      </c>
      <c r="AF16" s="80">
        <f t="shared" si="3"/>
        <v>107425</v>
      </c>
      <c r="AG16" s="80">
        <f t="shared" si="3"/>
        <v>113346</v>
      </c>
      <c r="AH16" s="80">
        <f t="shared" si="3"/>
        <v>119563</v>
      </c>
      <c r="AI16" s="80">
        <f t="shared" si="3"/>
        <v>126091</v>
      </c>
      <c r="AJ16" s="80">
        <f t="shared" si="3"/>
        <v>132945</v>
      </c>
      <c r="AK16" s="80">
        <f t="shared" si="3"/>
        <v>140142</v>
      </c>
      <c r="AL16" s="80">
        <f t="shared" si="3"/>
        <v>147698</v>
      </c>
      <c r="AM16" s="80">
        <f t="shared" si="3"/>
        <v>155633</v>
      </c>
      <c r="AN16" s="80">
        <f t="shared" si="3"/>
        <v>163965</v>
      </c>
      <c r="AO16" s="80">
        <f t="shared" si="3"/>
        <v>172713</v>
      </c>
      <c r="AP16" s="80">
        <f t="shared" si="3"/>
        <v>181899</v>
      </c>
      <c r="AQ16" s="80">
        <f t="shared" si="3"/>
        <v>191582</v>
      </c>
      <c r="AR16" s="80">
        <f t="shared" si="3"/>
        <v>201754</v>
      </c>
      <c r="AS16" s="80">
        <f t="shared" si="3"/>
        <v>212435</v>
      </c>
      <c r="AT16" s="80">
        <f t="shared" si="3"/>
        <v>223650</v>
      </c>
      <c r="AU16" s="80">
        <f t="shared" si="3"/>
        <v>235426</v>
      </c>
      <c r="AV16" s="80">
        <f t="shared" si="3"/>
        <v>247790</v>
      </c>
      <c r="AW16" s="80">
        <f t="shared" si="3"/>
        <v>260773</v>
      </c>
      <c r="AX16" s="80">
        <f t="shared" si="3"/>
        <v>274405</v>
      </c>
      <c r="AY16" s="80">
        <f t="shared" si="3"/>
        <v>288719</v>
      </c>
      <c r="AZ16" s="80">
        <f t="shared" si="3"/>
        <v>303749</v>
      </c>
      <c r="BA16" s="80">
        <f t="shared" si="3"/>
        <v>319530</v>
      </c>
      <c r="BB16" s="80">
        <f t="shared" si="3"/>
        <v>336100</v>
      </c>
      <c r="BC16" s="80">
        <f t="shared" si="3"/>
        <v>353540</v>
      </c>
      <c r="BD16" s="80">
        <f t="shared" si="3"/>
        <v>354182</v>
      </c>
      <c r="BE16" s="80">
        <f t="shared" si="3"/>
        <v>354823</v>
      </c>
      <c r="BF16" s="80">
        <f t="shared" si="3"/>
        <v>355464</v>
      </c>
      <c r="BG16" s="80">
        <f t="shared" si="3"/>
        <v>356106</v>
      </c>
      <c r="BH16" s="80">
        <f t="shared" si="3"/>
        <v>356748</v>
      </c>
      <c r="BI16" s="80">
        <f t="shared" si="3"/>
        <v>357389</v>
      </c>
      <c r="BJ16" s="80">
        <f t="shared" si="3"/>
        <v>358030</v>
      </c>
      <c r="BK16" s="80">
        <f t="shared" si="3"/>
        <v>358672</v>
      </c>
      <c r="BL16" s="80">
        <f t="shared" si="3"/>
        <v>359314</v>
      </c>
      <c r="BM16" s="80">
        <f t="shared" si="3"/>
        <v>359956</v>
      </c>
      <c r="BN16" s="81">
        <f t="shared" si="3"/>
        <v>360597</v>
      </c>
      <c r="BO16" s="60" t="s">
        <v>101</v>
      </c>
    </row>
    <row r="17" spans="1:71">
      <c r="B17" s="85" t="s">
        <v>95</v>
      </c>
      <c r="D17" s="44"/>
      <c r="E17" s="44"/>
      <c r="F17" s="44"/>
      <c r="G17" s="86">
        <f>HLOOKUP(G$6,$G$1:$K$5,$L$4,0)</f>
        <v>0.3</v>
      </c>
      <c r="H17" s="86">
        <f t="shared" ref="H17:BN17" si="4">HLOOKUP(H$6,$G$1:$K$5,$L$4,0)</f>
        <v>0.3</v>
      </c>
      <c r="I17" s="86">
        <f t="shared" si="4"/>
        <v>0.3</v>
      </c>
      <c r="J17" s="86">
        <f t="shared" si="4"/>
        <v>0.3</v>
      </c>
      <c r="K17" s="86">
        <f t="shared" si="4"/>
        <v>0.3</v>
      </c>
      <c r="L17" s="86">
        <f t="shared" si="4"/>
        <v>0.3</v>
      </c>
      <c r="M17" s="86">
        <f t="shared" si="4"/>
        <v>0.3</v>
      </c>
      <c r="N17" s="86">
        <f t="shared" si="4"/>
        <v>0.3</v>
      </c>
      <c r="O17" s="86">
        <f t="shared" si="4"/>
        <v>0.3</v>
      </c>
      <c r="P17" s="86">
        <f t="shared" si="4"/>
        <v>0.3</v>
      </c>
      <c r="Q17" s="86">
        <f t="shared" si="4"/>
        <v>0.3</v>
      </c>
      <c r="R17" s="86">
        <f t="shared" si="4"/>
        <v>0.3</v>
      </c>
      <c r="S17" s="86">
        <f t="shared" si="4"/>
        <v>0.3</v>
      </c>
      <c r="T17" s="86">
        <f t="shared" si="4"/>
        <v>0.3</v>
      </c>
      <c r="U17" s="86">
        <f t="shared" si="4"/>
        <v>0.3</v>
      </c>
      <c r="V17" s="86">
        <f t="shared" si="4"/>
        <v>0.3</v>
      </c>
      <c r="W17" s="86">
        <f t="shared" si="4"/>
        <v>0.3</v>
      </c>
      <c r="X17" s="86">
        <f t="shared" si="4"/>
        <v>0.3</v>
      </c>
      <c r="Y17" s="86">
        <f t="shared" si="4"/>
        <v>0.3</v>
      </c>
      <c r="Z17" s="86">
        <f t="shared" si="4"/>
        <v>0.3</v>
      </c>
      <c r="AA17" s="86">
        <f t="shared" si="4"/>
        <v>0.3</v>
      </c>
      <c r="AB17" s="86">
        <f t="shared" si="4"/>
        <v>0.3</v>
      </c>
      <c r="AC17" s="86">
        <f t="shared" si="4"/>
        <v>0.3</v>
      </c>
      <c r="AD17" s="86">
        <f t="shared" si="4"/>
        <v>0.3</v>
      </c>
      <c r="AE17" s="86">
        <f t="shared" si="4"/>
        <v>0.2</v>
      </c>
      <c r="AF17" s="86">
        <f t="shared" si="4"/>
        <v>0.2</v>
      </c>
      <c r="AG17" s="86">
        <f t="shared" si="4"/>
        <v>0.2</v>
      </c>
      <c r="AH17" s="86">
        <f t="shared" si="4"/>
        <v>0.2</v>
      </c>
      <c r="AI17" s="86">
        <f t="shared" si="4"/>
        <v>0.2</v>
      </c>
      <c r="AJ17" s="86">
        <f t="shared" si="4"/>
        <v>0.2</v>
      </c>
      <c r="AK17" s="86">
        <f t="shared" si="4"/>
        <v>0.2</v>
      </c>
      <c r="AL17" s="86">
        <f t="shared" si="4"/>
        <v>0.2</v>
      </c>
      <c r="AM17" s="86">
        <f t="shared" si="4"/>
        <v>0.2</v>
      </c>
      <c r="AN17" s="86">
        <f t="shared" si="4"/>
        <v>0.2</v>
      </c>
      <c r="AO17" s="86">
        <f t="shared" si="4"/>
        <v>0.2</v>
      </c>
      <c r="AP17" s="86">
        <f t="shared" si="4"/>
        <v>0.2</v>
      </c>
      <c r="AQ17" s="86">
        <f t="shared" si="4"/>
        <v>0.2</v>
      </c>
      <c r="AR17" s="86">
        <f t="shared" si="4"/>
        <v>0.2</v>
      </c>
      <c r="AS17" s="86">
        <f t="shared" si="4"/>
        <v>0.2</v>
      </c>
      <c r="AT17" s="86">
        <f t="shared" si="4"/>
        <v>0.2</v>
      </c>
      <c r="AU17" s="86">
        <f t="shared" si="4"/>
        <v>0.2</v>
      </c>
      <c r="AV17" s="86">
        <f t="shared" si="4"/>
        <v>0.2</v>
      </c>
      <c r="AW17" s="86">
        <f t="shared" si="4"/>
        <v>0.2</v>
      </c>
      <c r="AX17" s="86">
        <f t="shared" si="4"/>
        <v>0.2</v>
      </c>
      <c r="AY17" s="86">
        <f t="shared" si="4"/>
        <v>0.2</v>
      </c>
      <c r="AZ17" s="86">
        <f t="shared" si="4"/>
        <v>0.2</v>
      </c>
      <c r="BA17" s="86">
        <f t="shared" si="4"/>
        <v>0.2</v>
      </c>
      <c r="BB17" s="86">
        <f t="shared" si="4"/>
        <v>0.2</v>
      </c>
      <c r="BC17" s="86">
        <f t="shared" si="4"/>
        <v>0.15</v>
      </c>
      <c r="BD17" s="86">
        <f t="shared" si="4"/>
        <v>0.15</v>
      </c>
      <c r="BE17" s="86">
        <f t="shared" si="4"/>
        <v>0.15</v>
      </c>
      <c r="BF17" s="86">
        <f t="shared" si="4"/>
        <v>0.15</v>
      </c>
      <c r="BG17" s="86">
        <f t="shared" si="4"/>
        <v>0.15</v>
      </c>
      <c r="BH17" s="86">
        <f t="shared" si="4"/>
        <v>0.15</v>
      </c>
      <c r="BI17" s="86">
        <f t="shared" si="4"/>
        <v>0.15</v>
      </c>
      <c r="BJ17" s="86">
        <f t="shared" si="4"/>
        <v>0.15</v>
      </c>
      <c r="BK17" s="86">
        <f t="shared" si="4"/>
        <v>0.15</v>
      </c>
      <c r="BL17" s="86">
        <f t="shared" si="4"/>
        <v>0.15</v>
      </c>
      <c r="BM17" s="86">
        <f t="shared" si="4"/>
        <v>0.15</v>
      </c>
      <c r="BN17" s="87">
        <f t="shared" si="4"/>
        <v>0.15</v>
      </c>
      <c r="BO17" s="60" t="s">
        <v>101</v>
      </c>
      <c r="BS17" s="306"/>
    </row>
    <row r="18" spans="1:71">
      <c r="B18" s="85" t="s">
        <v>96</v>
      </c>
      <c r="D18" s="44"/>
      <c r="E18" s="44"/>
      <c r="F18" s="44"/>
      <c r="G18" s="80">
        <f t="shared" ref="G18:BN18" si="5">ROUND(G16*G17,0)</f>
        <v>141</v>
      </c>
      <c r="H18" s="80">
        <f t="shared" si="5"/>
        <v>306</v>
      </c>
      <c r="I18" s="80">
        <f t="shared" si="5"/>
        <v>493</v>
      </c>
      <c r="J18" s="80">
        <f t="shared" si="5"/>
        <v>709</v>
      </c>
      <c r="K18" s="80">
        <f t="shared" si="5"/>
        <v>956</v>
      </c>
      <c r="L18" s="80">
        <f t="shared" si="5"/>
        <v>1241</v>
      </c>
      <c r="M18" s="80">
        <f t="shared" si="5"/>
        <v>1569</v>
      </c>
      <c r="N18" s="80">
        <f t="shared" si="5"/>
        <v>1946</v>
      </c>
      <c r="O18" s="80">
        <f t="shared" si="5"/>
        <v>2379</v>
      </c>
      <c r="P18" s="80">
        <f t="shared" si="5"/>
        <v>2877</v>
      </c>
      <c r="Q18" s="80">
        <f t="shared" si="5"/>
        <v>3450</v>
      </c>
      <c r="R18" s="80">
        <f t="shared" si="5"/>
        <v>4109</v>
      </c>
      <c r="S18" s="80">
        <f t="shared" si="5"/>
        <v>4877</v>
      </c>
      <c r="T18" s="80">
        <f t="shared" si="5"/>
        <v>5761</v>
      </c>
      <c r="U18" s="80">
        <f t="shared" si="5"/>
        <v>6778</v>
      </c>
      <c r="V18" s="80">
        <f t="shared" si="5"/>
        <v>7948</v>
      </c>
      <c r="W18" s="80">
        <f t="shared" si="5"/>
        <v>9293</v>
      </c>
      <c r="X18" s="80">
        <f t="shared" si="5"/>
        <v>10840</v>
      </c>
      <c r="Y18" s="80">
        <f t="shared" si="5"/>
        <v>12619</v>
      </c>
      <c r="Z18" s="80">
        <f t="shared" si="5"/>
        <v>14664</v>
      </c>
      <c r="AA18" s="80">
        <f t="shared" si="5"/>
        <v>17017</v>
      </c>
      <c r="AB18" s="80">
        <f t="shared" si="5"/>
        <v>19722</v>
      </c>
      <c r="AC18" s="80">
        <f t="shared" si="5"/>
        <v>22833</v>
      </c>
      <c r="AD18" s="80">
        <f t="shared" si="5"/>
        <v>26411</v>
      </c>
      <c r="AE18" s="80">
        <f t="shared" si="5"/>
        <v>20357</v>
      </c>
      <c r="AF18" s="80">
        <f t="shared" si="5"/>
        <v>21485</v>
      </c>
      <c r="AG18" s="80">
        <f t="shared" si="5"/>
        <v>22669</v>
      </c>
      <c r="AH18" s="80">
        <f t="shared" si="5"/>
        <v>23913</v>
      </c>
      <c r="AI18" s="80">
        <f t="shared" si="5"/>
        <v>25218</v>
      </c>
      <c r="AJ18" s="80">
        <f t="shared" si="5"/>
        <v>26589</v>
      </c>
      <c r="AK18" s="80">
        <f t="shared" si="5"/>
        <v>28028</v>
      </c>
      <c r="AL18" s="80">
        <f t="shared" si="5"/>
        <v>29540</v>
      </c>
      <c r="AM18" s="80">
        <f t="shared" si="5"/>
        <v>31127</v>
      </c>
      <c r="AN18" s="80">
        <f t="shared" si="5"/>
        <v>32793</v>
      </c>
      <c r="AO18" s="80">
        <f t="shared" si="5"/>
        <v>34543</v>
      </c>
      <c r="AP18" s="80">
        <f t="shared" si="5"/>
        <v>36380</v>
      </c>
      <c r="AQ18" s="80">
        <f t="shared" si="5"/>
        <v>38316</v>
      </c>
      <c r="AR18" s="80">
        <f t="shared" si="5"/>
        <v>40351</v>
      </c>
      <c r="AS18" s="80">
        <f t="shared" si="5"/>
        <v>42487</v>
      </c>
      <c r="AT18" s="80">
        <f t="shared" si="5"/>
        <v>44730</v>
      </c>
      <c r="AU18" s="80">
        <f t="shared" si="5"/>
        <v>47085</v>
      </c>
      <c r="AV18" s="80">
        <f t="shared" si="5"/>
        <v>49558</v>
      </c>
      <c r="AW18" s="80">
        <f t="shared" si="5"/>
        <v>52155</v>
      </c>
      <c r="AX18" s="80">
        <f t="shared" si="5"/>
        <v>54881</v>
      </c>
      <c r="AY18" s="80">
        <f t="shared" si="5"/>
        <v>57744</v>
      </c>
      <c r="AZ18" s="80">
        <f t="shared" si="5"/>
        <v>60750</v>
      </c>
      <c r="BA18" s="80">
        <f t="shared" si="5"/>
        <v>63906</v>
      </c>
      <c r="BB18" s="80">
        <f t="shared" si="5"/>
        <v>67220</v>
      </c>
      <c r="BC18" s="80">
        <f t="shared" si="5"/>
        <v>53031</v>
      </c>
      <c r="BD18" s="80">
        <f t="shared" si="5"/>
        <v>53127</v>
      </c>
      <c r="BE18" s="80">
        <f t="shared" si="5"/>
        <v>53223</v>
      </c>
      <c r="BF18" s="80">
        <f t="shared" si="5"/>
        <v>53320</v>
      </c>
      <c r="BG18" s="80">
        <f t="shared" si="5"/>
        <v>53416</v>
      </c>
      <c r="BH18" s="80">
        <f t="shared" si="5"/>
        <v>53512</v>
      </c>
      <c r="BI18" s="80">
        <f t="shared" si="5"/>
        <v>53608</v>
      </c>
      <c r="BJ18" s="80">
        <f t="shared" si="5"/>
        <v>53705</v>
      </c>
      <c r="BK18" s="80">
        <f t="shared" si="5"/>
        <v>53801</v>
      </c>
      <c r="BL18" s="80">
        <f t="shared" si="5"/>
        <v>53897</v>
      </c>
      <c r="BM18" s="80">
        <f t="shared" si="5"/>
        <v>53993</v>
      </c>
      <c r="BN18" s="81">
        <f t="shared" si="5"/>
        <v>54090</v>
      </c>
      <c r="BO18" s="60" t="s">
        <v>101</v>
      </c>
    </row>
    <row r="19" spans="1:71">
      <c r="B19" s="85" t="s">
        <v>97</v>
      </c>
      <c r="D19" s="44"/>
      <c r="E19" s="44"/>
      <c r="F19" s="44"/>
      <c r="G19" s="80">
        <f t="shared" ref="G19:BN19" si="6">G16+G18</f>
        <v>610</v>
      </c>
      <c r="H19" s="80">
        <f t="shared" si="6"/>
        <v>1326</v>
      </c>
      <c r="I19" s="80">
        <f t="shared" si="6"/>
        <v>2137</v>
      </c>
      <c r="J19" s="80">
        <f t="shared" si="6"/>
        <v>3071</v>
      </c>
      <c r="K19" s="80">
        <f t="shared" si="6"/>
        <v>4144</v>
      </c>
      <c r="L19" s="80">
        <f t="shared" si="6"/>
        <v>5378</v>
      </c>
      <c r="M19" s="80">
        <f t="shared" si="6"/>
        <v>6798</v>
      </c>
      <c r="N19" s="80">
        <f t="shared" si="6"/>
        <v>8431</v>
      </c>
      <c r="O19" s="80">
        <f t="shared" si="6"/>
        <v>10309</v>
      </c>
      <c r="P19" s="80">
        <f t="shared" si="6"/>
        <v>12468</v>
      </c>
      <c r="Q19" s="80">
        <f t="shared" si="6"/>
        <v>14951</v>
      </c>
      <c r="R19" s="80">
        <f t="shared" si="6"/>
        <v>17806</v>
      </c>
      <c r="S19" s="80">
        <f t="shared" si="6"/>
        <v>21133</v>
      </c>
      <c r="T19" s="80">
        <f t="shared" si="6"/>
        <v>24965</v>
      </c>
      <c r="U19" s="80">
        <f t="shared" si="6"/>
        <v>29372</v>
      </c>
      <c r="V19" s="80">
        <f t="shared" si="6"/>
        <v>34440</v>
      </c>
      <c r="W19" s="80">
        <f t="shared" si="6"/>
        <v>40269</v>
      </c>
      <c r="X19" s="80">
        <f t="shared" si="6"/>
        <v>46972</v>
      </c>
      <c r="Y19" s="80">
        <f t="shared" si="6"/>
        <v>54681</v>
      </c>
      <c r="Z19" s="80">
        <f t="shared" si="6"/>
        <v>63545</v>
      </c>
      <c r="AA19" s="80">
        <f t="shared" si="6"/>
        <v>73739</v>
      </c>
      <c r="AB19" s="80">
        <f t="shared" si="6"/>
        <v>85462</v>
      </c>
      <c r="AC19" s="80">
        <f t="shared" si="6"/>
        <v>98943</v>
      </c>
      <c r="AD19" s="80">
        <f t="shared" si="6"/>
        <v>114447</v>
      </c>
      <c r="AE19" s="80">
        <f t="shared" si="6"/>
        <v>122143</v>
      </c>
      <c r="AF19" s="80">
        <f t="shared" si="6"/>
        <v>128910</v>
      </c>
      <c r="AG19" s="80">
        <f t="shared" si="6"/>
        <v>136015</v>
      </c>
      <c r="AH19" s="80">
        <f t="shared" si="6"/>
        <v>143476</v>
      </c>
      <c r="AI19" s="80">
        <f t="shared" si="6"/>
        <v>151309</v>
      </c>
      <c r="AJ19" s="80">
        <f t="shared" si="6"/>
        <v>159534</v>
      </c>
      <c r="AK19" s="80">
        <f t="shared" si="6"/>
        <v>168170</v>
      </c>
      <c r="AL19" s="80">
        <f t="shared" si="6"/>
        <v>177238</v>
      </c>
      <c r="AM19" s="80">
        <f t="shared" si="6"/>
        <v>186760</v>
      </c>
      <c r="AN19" s="80">
        <f t="shared" si="6"/>
        <v>196758</v>
      </c>
      <c r="AO19" s="80">
        <f t="shared" si="6"/>
        <v>207256</v>
      </c>
      <c r="AP19" s="80">
        <f t="shared" si="6"/>
        <v>218279</v>
      </c>
      <c r="AQ19" s="80">
        <f t="shared" si="6"/>
        <v>229898</v>
      </c>
      <c r="AR19" s="80">
        <f t="shared" si="6"/>
        <v>242105</v>
      </c>
      <c r="AS19" s="80">
        <f t="shared" si="6"/>
        <v>254922</v>
      </c>
      <c r="AT19" s="80">
        <f t="shared" si="6"/>
        <v>268380</v>
      </c>
      <c r="AU19" s="80">
        <f t="shared" si="6"/>
        <v>282511</v>
      </c>
      <c r="AV19" s="80">
        <f t="shared" si="6"/>
        <v>297348</v>
      </c>
      <c r="AW19" s="80">
        <f t="shared" si="6"/>
        <v>312928</v>
      </c>
      <c r="AX19" s="80">
        <f t="shared" si="6"/>
        <v>329286</v>
      </c>
      <c r="AY19" s="80">
        <f t="shared" si="6"/>
        <v>346463</v>
      </c>
      <c r="AZ19" s="80">
        <f t="shared" si="6"/>
        <v>364499</v>
      </c>
      <c r="BA19" s="80">
        <f t="shared" si="6"/>
        <v>383436</v>
      </c>
      <c r="BB19" s="80">
        <f t="shared" si="6"/>
        <v>403320</v>
      </c>
      <c r="BC19" s="80">
        <f t="shared" si="6"/>
        <v>406571</v>
      </c>
      <c r="BD19" s="80">
        <f t="shared" si="6"/>
        <v>407309</v>
      </c>
      <c r="BE19" s="80">
        <f t="shared" si="6"/>
        <v>408046</v>
      </c>
      <c r="BF19" s="80">
        <f t="shared" si="6"/>
        <v>408784</v>
      </c>
      <c r="BG19" s="80">
        <f t="shared" si="6"/>
        <v>409522</v>
      </c>
      <c r="BH19" s="80">
        <f t="shared" si="6"/>
        <v>410260</v>
      </c>
      <c r="BI19" s="80">
        <f t="shared" si="6"/>
        <v>410997</v>
      </c>
      <c r="BJ19" s="80">
        <f t="shared" si="6"/>
        <v>411735</v>
      </c>
      <c r="BK19" s="80">
        <f t="shared" si="6"/>
        <v>412473</v>
      </c>
      <c r="BL19" s="80">
        <f t="shared" si="6"/>
        <v>413211</v>
      </c>
      <c r="BM19" s="80">
        <f t="shared" si="6"/>
        <v>413949</v>
      </c>
      <c r="BN19" s="81">
        <f t="shared" si="6"/>
        <v>414687</v>
      </c>
      <c r="BO19" s="60" t="s">
        <v>101</v>
      </c>
    </row>
    <row r="20" spans="1:71">
      <c r="B20" s="85" t="s">
        <v>320</v>
      </c>
      <c r="D20" s="44"/>
      <c r="E20" s="44"/>
      <c r="F20" s="44"/>
      <c r="G20" s="109">
        <v>0.15</v>
      </c>
      <c r="H20" s="86">
        <f>G20</f>
        <v>0.15</v>
      </c>
      <c r="I20" s="86">
        <f t="shared" ref="I20:BN20" si="7">H20</f>
        <v>0.15</v>
      </c>
      <c r="J20" s="86">
        <f t="shared" si="7"/>
        <v>0.15</v>
      </c>
      <c r="K20" s="86">
        <f t="shared" si="7"/>
        <v>0.15</v>
      </c>
      <c r="L20" s="86">
        <f t="shared" si="7"/>
        <v>0.15</v>
      </c>
      <c r="M20" s="86">
        <f t="shared" si="7"/>
        <v>0.15</v>
      </c>
      <c r="N20" s="86">
        <f t="shared" si="7"/>
        <v>0.15</v>
      </c>
      <c r="O20" s="86">
        <f t="shared" si="7"/>
        <v>0.15</v>
      </c>
      <c r="P20" s="86">
        <f t="shared" si="7"/>
        <v>0.15</v>
      </c>
      <c r="Q20" s="86">
        <f t="shared" si="7"/>
        <v>0.15</v>
      </c>
      <c r="R20" s="86">
        <f t="shared" si="7"/>
        <v>0.15</v>
      </c>
      <c r="S20" s="109">
        <f t="shared" si="7"/>
        <v>0.15</v>
      </c>
      <c r="T20" s="86">
        <f t="shared" si="7"/>
        <v>0.15</v>
      </c>
      <c r="U20" s="86">
        <f t="shared" si="7"/>
        <v>0.15</v>
      </c>
      <c r="V20" s="86">
        <f t="shared" si="7"/>
        <v>0.15</v>
      </c>
      <c r="W20" s="86">
        <f t="shared" si="7"/>
        <v>0.15</v>
      </c>
      <c r="X20" s="86">
        <f t="shared" si="7"/>
        <v>0.15</v>
      </c>
      <c r="Y20" s="86">
        <f t="shared" si="7"/>
        <v>0.15</v>
      </c>
      <c r="Z20" s="86">
        <f t="shared" si="7"/>
        <v>0.15</v>
      </c>
      <c r="AA20" s="86">
        <f t="shared" si="7"/>
        <v>0.15</v>
      </c>
      <c r="AB20" s="86">
        <f t="shared" si="7"/>
        <v>0.15</v>
      </c>
      <c r="AC20" s="86">
        <f t="shared" si="7"/>
        <v>0.15</v>
      </c>
      <c r="AD20" s="86">
        <f t="shared" si="7"/>
        <v>0.15</v>
      </c>
      <c r="AE20" s="109">
        <f t="shared" si="7"/>
        <v>0.15</v>
      </c>
      <c r="AF20" s="86">
        <f t="shared" si="7"/>
        <v>0.15</v>
      </c>
      <c r="AG20" s="86">
        <f t="shared" si="7"/>
        <v>0.15</v>
      </c>
      <c r="AH20" s="86">
        <f t="shared" si="7"/>
        <v>0.15</v>
      </c>
      <c r="AI20" s="86">
        <f t="shared" si="7"/>
        <v>0.15</v>
      </c>
      <c r="AJ20" s="86">
        <f t="shared" si="7"/>
        <v>0.15</v>
      </c>
      <c r="AK20" s="86">
        <f t="shared" si="7"/>
        <v>0.15</v>
      </c>
      <c r="AL20" s="86">
        <f t="shared" si="7"/>
        <v>0.15</v>
      </c>
      <c r="AM20" s="86">
        <f t="shared" si="7"/>
        <v>0.15</v>
      </c>
      <c r="AN20" s="86">
        <f t="shared" si="7"/>
        <v>0.15</v>
      </c>
      <c r="AO20" s="86">
        <f t="shared" si="7"/>
        <v>0.15</v>
      </c>
      <c r="AP20" s="86">
        <f t="shared" si="7"/>
        <v>0.15</v>
      </c>
      <c r="AQ20" s="109">
        <f t="shared" si="7"/>
        <v>0.15</v>
      </c>
      <c r="AR20" s="86">
        <f t="shared" si="7"/>
        <v>0.15</v>
      </c>
      <c r="AS20" s="86">
        <f t="shared" si="7"/>
        <v>0.15</v>
      </c>
      <c r="AT20" s="86">
        <f t="shared" si="7"/>
        <v>0.15</v>
      </c>
      <c r="AU20" s="86">
        <f t="shared" si="7"/>
        <v>0.15</v>
      </c>
      <c r="AV20" s="86">
        <f t="shared" si="7"/>
        <v>0.15</v>
      </c>
      <c r="AW20" s="86">
        <f t="shared" si="7"/>
        <v>0.15</v>
      </c>
      <c r="AX20" s="86">
        <f t="shared" si="7"/>
        <v>0.15</v>
      </c>
      <c r="AY20" s="86">
        <f t="shared" si="7"/>
        <v>0.15</v>
      </c>
      <c r="AZ20" s="86">
        <f t="shared" si="7"/>
        <v>0.15</v>
      </c>
      <c r="BA20" s="86">
        <f t="shared" si="7"/>
        <v>0.15</v>
      </c>
      <c r="BB20" s="86">
        <f t="shared" si="7"/>
        <v>0.15</v>
      </c>
      <c r="BC20" s="109">
        <f t="shared" si="7"/>
        <v>0.15</v>
      </c>
      <c r="BD20" s="86">
        <f t="shared" si="7"/>
        <v>0.15</v>
      </c>
      <c r="BE20" s="86">
        <f t="shared" si="7"/>
        <v>0.15</v>
      </c>
      <c r="BF20" s="86">
        <f t="shared" si="7"/>
        <v>0.15</v>
      </c>
      <c r="BG20" s="86">
        <f t="shared" si="7"/>
        <v>0.15</v>
      </c>
      <c r="BH20" s="86">
        <f t="shared" si="7"/>
        <v>0.15</v>
      </c>
      <c r="BI20" s="86">
        <f t="shared" si="7"/>
        <v>0.15</v>
      </c>
      <c r="BJ20" s="86">
        <f t="shared" si="7"/>
        <v>0.15</v>
      </c>
      <c r="BK20" s="86">
        <f t="shared" si="7"/>
        <v>0.15</v>
      </c>
      <c r="BL20" s="86">
        <f t="shared" si="7"/>
        <v>0.15</v>
      </c>
      <c r="BM20" s="86">
        <f t="shared" si="7"/>
        <v>0.15</v>
      </c>
      <c r="BN20" s="87">
        <f t="shared" si="7"/>
        <v>0.15</v>
      </c>
      <c r="BO20" s="60" t="s">
        <v>101</v>
      </c>
    </row>
    <row r="21" spans="1:71">
      <c r="B21" s="85" t="s">
        <v>98</v>
      </c>
      <c r="C21" s="359"/>
      <c r="D21" s="44" t="s">
        <v>99</v>
      </c>
      <c r="E21" s="44"/>
      <c r="F21" s="44"/>
      <c r="G21" s="80">
        <f>ROUND(G13*G20,0)</f>
        <v>0</v>
      </c>
      <c r="H21" s="80">
        <f t="shared" ref="H21:BN21" si="8">ROUND(H13*H20,0)</f>
        <v>92</v>
      </c>
      <c r="I21" s="80">
        <f t="shared" si="8"/>
        <v>185</v>
      </c>
      <c r="J21" s="80">
        <f t="shared" si="8"/>
        <v>293</v>
      </c>
      <c r="K21" s="80">
        <f t="shared" si="8"/>
        <v>417</v>
      </c>
      <c r="L21" s="80">
        <f t="shared" si="8"/>
        <v>559</v>
      </c>
      <c r="M21" s="80">
        <f t="shared" si="8"/>
        <v>723</v>
      </c>
      <c r="N21" s="80">
        <f t="shared" si="8"/>
        <v>911</v>
      </c>
      <c r="O21" s="80">
        <f t="shared" si="8"/>
        <v>1128</v>
      </c>
      <c r="P21" s="80">
        <f t="shared" si="8"/>
        <v>1377</v>
      </c>
      <c r="Q21" s="80">
        <f t="shared" si="8"/>
        <v>1664</v>
      </c>
      <c r="R21" s="80">
        <f t="shared" si="8"/>
        <v>1993</v>
      </c>
      <c r="S21" s="80">
        <f t="shared" si="8"/>
        <v>2372</v>
      </c>
      <c r="T21" s="80">
        <f t="shared" si="8"/>
        <v>2814</v>
      </c>
      <c r="U21" s="80">
        <f t="shared" si="8"/>
        <v>3323</v>
      </c>
      <c r="V21" s="80">
        <f t="shared" si="8"/>
        <v>3907</v>
      </c>
      <c r="W21" s="80">
        <f t="shared" si="8"/>
        <v>4580</v>
      </c>
      <c r="X21" s="80">
        <f t="shared" si="8"/>
        <v>5353</v>
      </c>
      <c r="Y21" s="80">
        <f t="shared" si="8"/>
        <v>6243</v>
      </c>
      <c r="Z21" s="80">
        <f t="shared" si="8"/>
        <v>7266</v>
      </c>
      <c r="AA21" s="80">
        <f t="shared" si="8"/>
        <v>8442</v>
      </c>
      <c r="AB21" s="80">
        <f t="shared" si="8"/>
        <v>9795</v>
      </c>
      <c r="AC21" s="80">
        <f t="shared" si="8"/>
        <v>11350</v>
      </c>
      <c r="AD21" s="80">
        <f t="shared" si="8"/>
        <v>13139</v>
      </c>
      <c r="AE21" s="80">
        <f t="shared" si="8"/>
        <v>15196</v>
      </c>
      <c r="AF21" s="80">
        <f t="shared" si="8"/>
        <v>16042</v>
      </c>
      <c r="AG21" s="80">
        <f t="shared" si="8"/>
        <v>16930</v>
      </c>
      <c r="AH21" s="80">
        <f t="shared" si="8"/>
        <v>17863</v>
      </c>
      <c r="AI21" s="80">
        <f t="shared" si="8"/>
        <v>18842</v>
      </c>
      <c r="AJ21" s="80">
        <f t="shared" si="8"/>
        <v>19870</v>
      </c>
      <c r="AK21" s="80">
        <f t="shared" si="8"/>
        <v>20950</v>
      </c>
      <c r="AL21" s="80">
        <f t="shared" si="8"/>
        <v>22083</v>
      </c>
      <c r="AM21" s="80">
        <f t="shared" si="8"/>
        <v>23273</v>
      </c>
      <c r="AN21" s="80">
        <f t="shared" si="8"/>
        <v>24523</v>
      </c>
      <c r="AO21" s="80">
        <f t="shared" si="8"/>
        <v>25835</v>
      </c>
      <c r="AP21" s="80">
        <f t="shared" si="8"/>
        <v>27213</v>
      </c>
      <c r="AQ21" s="80">
        <f t="shared" si="8"/>
        <v>28660</v>
      </c>
      <c r="AR21" s="80">
        <f t="shared" si="8"/>
        <v>30186</v>
      </c>
      <c r="AS21" s="80">
        <f t="shared" si="8"/>
        <v>31788</v>
      </c>
      <c r="AT21" s="80">
        <f t="shared" si="8"/>
        <v>33470</v>
      </c>
      <c r="AU21" s="80">
        <f t="shared" si="8"/>
        <v>35237</v>
      </c>
      <c r="AV21" s="80">
        <f t="shared" si="8"/>
        <v>37091</v>
      </c>
      <c r="AW21" s="80">
        <f t="shared" si="8"/>
        <v>39039</v>
      </c>
      <c r="AX21" s="80">
        <f t="shared" si="8"/>
        <v>41083</v>
      </c>
      <c r="AY21" s="80">
        <f t="shared" si="8"/>
        <v>43230</v>
      </c>
      <c r="AZ21" s="80">
        <f t="shared" si="8"/>
        <v>45485</v>
      </c>
      <c r="BA21" s="80">
        <f t="shared" si="8"/>
        <v>47852</v>
      </c>
      <c r="BB21" s="80">
        <f t="shared" si="8"/>
        <v>50338</v>
      </c>
      <c r="BC21" s="80">
        <f t="shared" si="8"/>
        <v>52947</v>
      </c>
      <c r="BD21" s="80">
        <f t="shared" si="8"/>
        <v>53044</v>
      </c>
      <c r="BE21" s="80">
        <f t="shared" si="8"/>
        <v>53140</v>
      </c>
      <c r="BF21" s="80">
        <f t="shared" si="8"/>
        <v>53236</v>
      </c>
      <c r="BG21" s="80">
        <f t="shared" si="8"/>
        <v>53332</v>
      </c>
      <c r="BH21" s="80">
        <f t="shared" si="8"/>
        <v>53429</v>
      </c>
      <c r="BI21" s="80">
        <f t="shared" si="8"/>
        <v>53525</v>
      </c>
      <c r="BJ21" s="80">
        <f t="shared" si="8"/>
        <v>53621</v>
      </c>
      <c r="BK21" s="80">
        <f t="shared" si="8"/>
        <v>53717</v>
      </c>
      <c r="BL21" s="80">
        <f t="shared" si="8"/>
        <v>53813</v>
      </c>
      <c r="BM21" s="80">
        <f t="shared" si="8"/>
        <v>53910</v>
      </c>
      <c r="BN21" s="81">
        <f t="shared" si="8"/>
        <v>54006</v>
      </c>
      <c r="BO21" s="60" t="s">
        <v>101</v>
      </c>
      <c r="BP21" s="75"/>
    </row>
    <row r="22" spans="1:71" s="59" customFormat="1">
      <c r="B22" s="85" t="s">
        <v>216</v>
      </c>
      <c r="C22" s="45"/>
      <c r="D22" s="45"/>
      <c r="E22" s="45"/>
      <c r="F22" s="45"/>
      <c r="G22" s="80">
        <f t="shared" ref="G22:BN22" si="9">G19-G21</f>
        <v>610</v>
      </c>
      <c r="H22" s="80">
        <f t="shared" si="9"/>
        <v>1234</v>
      </c>
      <c r="I22" s="80">
        <f t="shared" si="9"/>
        <v>1952</v>
      </c>
      <c r="J22" s="80">
        <f t="shared" si="9"/>
        <v>2778</v>
      </c>
      <c r="K22" s="80">
        <f t="shared" si="9"/>
        <v>3727</v>
      </c>
      <c r="L22" s="80">
        <f t="shared" si="9"/>
        <v>4819</v>
      </c>
      <c r="M22" s="80">
        <f t="shared" si="9"/>
        <v>6075</v>
      </c>
      <c r="N22" s="80">
        <f t="shared" si="9"/>
        <v>7520</v>
      </c>
      <c r="O22" s="80">
        <f t="shared" si="9"/>
        <v>9181</v>
      </c>
      <c r="P22" s="80">
        <f t="shared" si="9"/>
        <v>11091</v>
      </c>
      <c r="Q22" s="80">
        <f t="shared" si="9"/>
        <v>13287</v>
      </c>
      <c r="R22" s="80">
        <f t="shared" si="9"/>
        <v>15813</v>
      </c>
      <c r="S22" s="80">
        <f t="shared" si="9"/>
        <v>18761</v>
      </c>
      <c r="T22" s="80">
        <f t="shared" si="9"/>
        <v>22151</v>
      </c>
      <c r="U22" s="80">
        <f t="shared" si="9"/>
        <v>26049</v>
      </c>
      <c r="V22" s="80">
        <f t="shared" si="9"/>
        <v>30533</v>
      </c>
      <c r="W22" s="80">
        <f t="shared" si="9"/>
        <v>35689</v>
      </c>
      <c r="X22" s="80">
        <f t="shared" si="9"/>
        <v>41619</v>
      </c>
      <c r="Y22" s="80">
        <f t="shared" si="9"/>
        <v>48438</v>
      </c>
      <c r="Z22" s="80">
        <f t="shared" si="9"/>
        <v>56279</v>
      </c>
      <c r="AA22" s="80">
        <f t="shared" si="9"/>
        <v>65297</v>
      </c>
      <c r="AB22" s="80">
        <f t="shared" si="9"/>
        <v>75667</v>
      </c>
      <c r="AC22" s="80">
        <f t="shared" si="9"/>
        <v>87593</v>
      </c>
      <c r="AD22" s="80">
        <f t="shared" si="9"/>
        <v>101308</v>
      </c>
      <c r="AE22" s="80">
        <f t="shared" si="9"/>
        <v>106947</v>
      </c>
      <c r="AF22" s="80">
        <f t="shared" si="9"/>
        <v>112868</v>
      </c>
      <c r="AG22" s="80">
        <f t="shared" si="9"/>
        <v>119085</v>
      </c>
      <c r="AH22" s="80">
        <f t="shared" si="9"/>
        <v>125613</v>
      </c>
      <c r="AI22" s="80">
        <f t="shared" si="9"/>
        <v>132467</v>
      </c>
      <c r="AJ22" s="80">
        <f t="shared" si="9"/>
        <v>139664</v>
      </c>
      <c r="AK22" s="80">
        <f t="shared" si="9"/>
        <v>147220</v>
      </c>
      <c r="AL22" s="80">
        <f t="shared" si="9"/>
        <v>155155</v>
      </c>
      <c r="AM22" s="80">
        <f t="shared" si="9"/>
        <v>163487</v>
      </c>
      <c r="AN22" s="80">
        <f t="shared" si="9"/>
        <v>172235</v>
      </c>
      <c r="AO22" s="80">
        <f t="shared" si="9"/>
        <v>181421</v>
      </c>
      <c r="AP22" s="80">
        <f t="shared" si="9"/>
        <v>191066</v>
      </c>
      <c r="AQ22" s="80">
        <f t="shared" si="9"/>
        <v>201238</v>
      </c>
      <c r="AR22" s="80">
        <f t="shared" si="9"/>
        <v>211919</v>
      </c>
      <c r="AS22" s="80">
        <f t="shared" si="9"/>
        <v>223134</v>
      </c>
      <c r="AT22" s="80">
        <f t="shared" si="9"/>
        <v>234910</v>
      </c>
      <c r="AU22" s="80">
        <f t="shared" si="9"/>
        <v>247274</v>
      </c>
      <c r="AV22" s="80">
        <f t="shared" si="9"/>
        <v>260257</v>
      </c>
      <c r="AW22" s="80">
        <f t="shared" si="9"/>
        <v>273889</v>
      </c>
      <c r="AX22" s="80">
        <f t="shared" si="9"/>
        <v>288203</v>
      </c>
      <c r="AY22" s="80">
        <f t="shared" si="9"/>
        <v>303233</v>
      </c>
      <c r="AZ22" s="80">
        <f t="shared" si="9"/>
        <v>319014</v>
      </c>
      <c r="BA22" s="80">
        <f t="shared" si="9"/>
        <v>335584</v>
      </c>
      <c r="BB22" s="80">
        <f t="shared" si="9"/>
        <v>352982</v>
      </c>
      <c r="BC22" s="80">
        <f t="shared" si="9"/>
        <v>353624</v>
      </c>
      <c r="BD22" s="80">
        <f t="shared" si="9"/>
        <v>354265</v>
      </c>
      <c r="BE22" s="80">
        <f t="shared" si="9"/>
        <v>354906</v>
      </c>
      <c r="BF22" s="80">
        <f t="shared" si="9"/>
        <v>355548</v>
      </c>
      <c r="BG22" s="80">
        <f t="shared" si="9"/>
        <v>356190</v>
      </c>
      <c r="BH22" s="80">
        <f t="shared" si="9"/>
        <v>356831</v>
      </c>
      <c r="BI22" s="80">
        <f t="shared" si="9"/>
        <v>357472</v>
      </c>
      <c r="BJ22" s="80">
        <f t="shared" si="9"/>
        <v>358114</v>
      </c>
      <c r="BK22" s="80">
        <f t="shared" si="9"/>
        <v>358756</v>
      </c>
      <c r="BL22" s="80">
        <f t="shared" si="9"/>
        <v>359398</v>
      </c>
      <c r="BM22" s="80">
        <f t="shared" si="9"/>
        <v>360039</v>
      </c>
      <c r="BN22" s="81">
        <f t="shared" si="9"/>
        <v>360681</v>
      </c>
      <c r="BO22" s="60" t="s">
        <v>101</v>
      </c>
    </row>
    <row r="23" spans="1:71">
      <c r="B23" s="69"/>
      <c r="C23" s="44"/>
      <c r="D23" s="44"/>
      <c r="E23" s="44"/>
      <c r="F23" s="44"/>
      <c r="G23" s="80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/>
      <c r="BO23" s="60" t="s">
        <v>101</v>
      </c>
    </row>
    <row r="24" spans="1:71" s="60" customFormat="1">
      <c r="B24" s="85" t="s">
        <v>100</v>
      </c>
      <c r="C24" s="76"/>
      <c r="D24" s="76"/>
      <c r="E24" s="61"/>
      <c r="F24" s="61"/>
      <c r="G24" s="250">
        <v>0.02</v>
      </c>
      <c r="H24" s="251">
        <f>G24</f>
        <v>0.02</v>
      </c>
      <c r="I24" s="251">
        <f t="shared" ref="I24:BN24" si="10">H24</f>
        <v>0.02</v>
      </c>
      <c r="J24" s="251">
        <f t="shared" si="10"/>
        <v>0.02</v>
      </c>
      <c r="K24" s="251">
        <f t="shared" si="10"/>
        <v>0.02</v>
      </c>
      <c r="L24" s="251">
        <f t="shared" si="10"/>
        <v>0.02</v>
      </c>
      <c r="M24" s="251">
        <f t="shared" si="10"/>
        <v>0.02</v>
      </c>
      <c r="N24" s="251">
        <f t="shared" si="10"/>
        <v>0.02</v>
      </c>
      <c r="O24" s="251">
        <f t="shared" si="10"/>
        <v>0.02</v>
      </c>
      <c r="P24" s="251">
        <f t="shared" si="10"/>
        <v>0.02</v>
      </c>
      <c r="Q24" s="251">
        <f t="shared" si="10"/>
        <v>0.02</v>
      </c>
      <c r="R24" s="251">
        <f t="shared" si="10"/>
        <v>0.02</v>
      </c>
      <c r="S24" s="250">
        <f t="shared" si="10"/>
        <v>0.02</v>
      </c>
      <c r="T24" s="251">
        <f t="shared" si="10"/>
        <v>0.02</v>
      </c>
      <c r="U24" s="251">
        <f t="shared" si="10"/>
        <v>0.02</v>
      </c>
      <c r="V24" s="251">
        <f t="shared" si="10"/>
        <v>0.02</v>
      </c>
      <c r="W24" s="251">
        <f t="shared" si="10"/>
        <v>0.02</v>
      </c>
      <c r="X24" s="251">
        <f t="shared" si="10"/>
        <v>0.02</v>
      </c>
      <c r="Y24" s="251">
        <f t="shared" si="10"/>
        <v>0.02</v>
      </c>
      <c r="Z24" s="251">
        <f t="shared" si="10"/>
        <v>0.02</v>
      </c>
      <c r="AA24" s="251">
        <f t="shared" si="10"/>
        <v>0.02</v>
      </c>
      <c r="AB24" s="251">
        <f t="shared" si="10"/>
        <v>0.02</v>
      </c>
      <c r="AC24" s="251">
        <f t="shared" si="10"/>
        <v>0.02</v>
      </c>
      <c r="AD24" s="251">
        <f t="shared" si="10"/>
        <v>0.02</v>
      </c>
      <c r="AE24" s="250">
        <f t="shared" si="10"/>
        <v>0.02</v>
      </c>
      <c r="AF24" s="251">
        <f t="shared" si="10"/>
        <v>0.02</v>
      </c>
      <c r="AG24" s="251">
        <f t="shared" si="10"/>
        <v>0.02</v>
      </c>
      <c r="AH24" s="251">
        <f t="shared" si="10"/>
        <v>0.02</v>
      </c>
      <c r="AI24" s="251">
        <f t="shared" si="10"/>
        <v>0.02</v>
      </c>
      <c r="AJ24" s="251">
        <f t="shared" si="10"/>
        <v>0.02</v>
      </c>
      <c r="AK24" s="251">
        <f t="shared" si="10"/>
        <v>0.02</v>
      </c>
      <c r="AL24" s="251">
        <f t="shared" si="10"/>
        <v>0.02</v>
      </c>
      <c r="AM24" s="251">
        <f t="shared" si="10"/>
        <v>0.02</v>
      </c>
      <c r="AN24" s="251">
        <f t="shared" si="10"/>
        <v>0.02</v>
      </c>
      <c r="AO24" s="251">
        <f t="shared" si="10"/>
        <v>0.02</v>
      </c>
      <c r="AP24" s="251">
        <f t="shared" si="10"/>
        <v>0.02</v>
      </c>
      <c r="AQ24" s="250">
        <f t="shared" si="10"/>
        <v>0.02</v>
      </c>
      <c r="AR24" s="251">
        <f t="shared" si="10"/>
        <v>0.02</v>
      </c>
      <c r="AS24" s="251">
        <f t="shared" si="10"/>
        <v>0.02</v>
      </c>
      <c r="AT24" s="251">
        <f t="shared" si="10"/>
        <v>0.02</v>
      </c>
      <c r="AU24" s="251">
        <f t="shared" si="10"/>
        <v>0.02</v>
      </c>
      <c r="AV24" s="251">
        <f t="shared" si="10"/>
        <v>0.02</v>
      </c>
      <c r="AW24" s="251">
        <f t="shared" si="10"/>
        <v>0.02</v>
      </c>
      <c r="AX24" s="251">
        <f t="shared" si="10"/>
        <v>0.02</v>
      </c>
      <c r="AY24" s="251">
        <f t="shared" si="10"/>
        <v>0.02</v>
      </c>
      <c r="AZ24" s="251">
        <f t="shared" si="10"/>
        <v>0.02</v>
      </c>
      <c r="BA24" s="251">
        <f t="shared" si="10"/>
        <v>0.02</v>
      </c>
      <c r="BB24" s="251">
        <f t="shared" si="10"/>
        <v>0.02</v>
      </c>
      <c r="BC24" s="250">
        <f t="shared" si="10"/>
        <v>0.02</v>
      </c>
      <c r="BD24" s="251">
        <f t="shared" si="10"/>
        <v>0.02</v>
      </c>
      <c r="BE24" s="251">
        <f t="shared" si="10"/>
        <v>0.02</v>
      </c>
      <c r="BF24" s="251">
        <f t="shared" si="10"/>
        <v>0.02</v>
      </c>
      <c r="BG24" s="251">
        <f t="shared" si="10"/>
        <v>0.02</v>
      </c>
      <c r="BH24" s="251">
        <f t="shared" si="10"/>
        <v>0.02</v>
      </c>
      <c r="BI24" s="251">
        <f t="shared" si="10"/>
        <v>0.02</v>
      </c>
      <c r="BJ24" s="251">
        <f t="shared" si="10"/>
        <v>0.02</v>
      </c>
      <c r="BK24" s="251">
        <f t="shared" si="10"/>
        <v>0.02</v>
      </c>
      <c r="BL24" s="251">
        <f t="shared" si="10"/>
        <v>0.02</v>
      </c>
      <c r="BM24" s="251">
        <f t="shared" si="10"/>
        <v>0.02</v>
      </c>
      <c r="BN24" s="252">
        <f t="shared" si="10"/>
        <v>0.02</v>
      </c>
      <c r="BO24" s="60" t="s">
        <v>101</v>
      </c>
    </row>
    <row r="25" spans="1:71" s="60" customFormat="1">
      <c r="B25" s="88" t="s">
        <v>343</v>
      </c>
      <c r="C25" s="89"/>
      <c r="D25" s="90"/>
      <c r="E25" s="90"/>
      <c r="F25" s="90"/>
      <c r="G25" s="91">
        <f>ROUND(G24*G22,0)</f>
        <v>12</v>
      </c>
      <c r="H25" s="91">
        <f t="shared" ref="H25:BN25" si="11">ROUND(H24*H22,0)</f>
        <v>25</v>
      </c>
      <c r="I25" s="91">
        <f t="shared" si="11"/>
        <v>39</v>
      </c>
      <c r="J25" s="91">
        <f t="shared" si="11"/>
        <v>56</v>
      </c>
      <c r="K25" s="91">
        <f t="shared" si="11"/>
        <v>75</v>
      </c>
      <c r="L25" s="91">
        <f t="shared" si="11"/>
        <v>96</v>
      </c>
      <c r="M25" s="91">
        <f t="shared" si="11"/>
        <v>122</v>
      </c>
      <c r="N25" s="91">
        <f t="shared" si="11"/>
        <v>150</v>
      </c>
      <c r="O25" s="91">
        <f t="shared" si="11"/>
        <v>184</v>
      </c>
      <c r="P25" s="91">
        <f t="shared" si="11"/>
        <v>222</v>
      </c>
      <c r="Q25" s="91">
        <f t="shared" si="11"/>
        <v>266</v>
      </c>
      <c r="R25" s="91">
        <f t="shared" si="11"/>
        <v>316</v>
      </c>
      <c r="S25" s="91">
        <f t="shared" si="11"/>
        <v>375</v>
      </c>
      <c r="T25" s="91">
        <f t="shared" si="11"/>
        <v>443</v>
      </c>
      <c r="U25" s="91">
        <f t="shared" si="11"/>
        <v>521</v>
      </c>
      <c r="V25" s="91">
        <f t="shared" si="11"/>
        <v>611</v>
      </c>
      <c r="W25" s="91">
        <f t="shared" si="11"/>
        <v>714</v>
      </c>
      <c r="X25" s="91">
        <f t="shared" si="11"/>
        <v>832</v>
      </c>
      <c r="Y25" s="91">
        <f t="shared" si="11"/>
        <v>969</v>
      </c>
      <c r="Z25" s="91">
        <f t="shared" si="11"/>
        <v>1126</v>
      </c>
      <c r="AA25" s="91">
        <f t="shared" si="11"/>
        <v>1306</v>
      </c>
      <c r="AB25" s="91">
        <f t="shared" si="11"/>
        <v>1513</v>
      </c>
      <c r="AC25" s="91">
        <f t="shared" si="11"/>
        <v>1752</v>
      </c>
      <c r="AD25" s="91">
        <f t="shared" si="11"/>
        <v>2026</v>
      </c>
      <c r="AE25" s="91">
        <f t="shared" si="11"/>
        <v>2139</v>
      </c>
      <c r="AF25" s="91">
        <f t="shared" si="11"/>
        <v>2257</v>
      </c>
      <c r="AG25" s="91">
        <f t="shared" si="11"/>
        <v>2382</v>
      </c>
      <c r="AH25" s="91">
        <f t="shared" si="11"/>
        <v>2512</v>
      </c>
      <c r="AI25" s="91">
        <f t="shared" si="11"/>
        <v>2649</v>
      </c>
      <c r="AJ25" s="91">
        <f t="shared" si="11"/>
        <v>2793</v>
      </c>
      <c r="AK25" s="91">
        <f t="shared" si="11"/>
        <v>2944</v>
      </c>
      <c r="AL25" s="91">
        <f t="shared" si="11"/>
        <v>3103</v>
      </c>
      <c r="AM25" s="91">
        <f t="shared" si="11"/>
        <v>3270</v>
      </c>
      <c r="AN25" s="91">
        <f t="shared" si="11"/>
        <v>3445</v>
      </c>
      <c r="AO25" s="91">
        <f t="shared" si="11"/>
        <v>3628</v>
      </c>
      <c r="AP25" s="91">
        <f t="shared" si="11"/>
        <v>3821</v>
      </c>
      <c r="AQ25" s="91">
        <f t="shared" si="11"/>
        <v>4025</v>
      </c>
      <c r="AR25" s="91">
        <f t="shared" si="11"/>
        <v>4238</v>
      </c>
      <c r="AS25" s="91">
        <f t="shared" si="11"/>
        <v>4463</v>
      </c>
      <c r="AT25" s="91">
        <f t="shared" si="11"/>
        <v>4698</v>
      </c>
      <c r="AU25" s="91">
        <f t="shared" si="11"/>
        <v>4945</v>
      </c>
      <c r="AV25" s="91">
        <f t="shared" si="11"/>
        <v>5205</v>
      </c>
      <c r="AW25" s="91">
        <f t="shared" si="11"/>
        <v>5478</v>
      </c>
      <c r="AX25" s="91">
        <f t="shared" si="11"/>
        <v>5764</v>
      </c>
      <c r="AY25" s="91">
        <f t="shared" si="11"/>
        <v>6065</v>
      </c>
      <c r="AZ25" s="91">
        <f t="shared" si="11"/>
        <v>6380</v>
      </c>
      <c r="BA25" s="91">
        <f t="shared" si="11"/>
        <v>6712</v>
      </c>
      <c r="BB25" s="91">
        <f t="shared" si="11"/>
        <v>7060</v>
      </c>
      <c r="BC25" s="91">
        <f t="shared" si="11"/>
        <v>7072</v>
      </c>
      <c r="BD25" s="91">
        <f t="shared" si="11"/>
        <v>7085</v>
      </c>
      <c r="BE25" s="91">
        <f t="shared" si="11"/>
        <v>7098</v>
      </c>
      <c r="BF25" s="91">
        <f t="shared" si="11"/>
        <v>7111</v>
      </c>
      <c r="BG25" s="91">
        <f t="shared" si="11"/>
        <v>7124</v>
      </c>
      <c r="BH25" s="91">
        <f t="shared" si="11"/>
        <v>7137</v>
      </c>
      <c r="BI25" s="91">
        <f t="shared" si="11"/>
        <v>7149</v>
      </c>
      <c r="BJ25" s="91">
        <f t="shared" si="11"/>
        <v>7162</v>
      </c>
      <c r="BK25" s="91">
        <f t="shared" si="11"/>
        <v>7175</v>
      </c>
      <c r="BL25" s="91">
        <f t="shared" si="11"/>
        <v>7188</v>
      </c>
      <c r="BM25" s="91">
        <f t="shared" si="11"/>
        <v>7201</v>
      </c>
      <c r="BN25" s="92">
        <f t="shared" si="11"/>
        <v>7214</v>
      </c>
      <c r="BO25" s="60" t="s">
        <v>101</v>
      </c>
    </row>
    <row r="26" spans="1:71"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60" t="s">
        <v>101</v>
      </c>
      <c r="BP26" s="379"/>
    </row>
    <row r="27" spans="1:71">
      <c r="B27" s="106" t="s">
        <v>321</v>
      </c>
      <c r="C27" s="97" t="s">
        <v>335</v>
      </c>
      <c r="D27" s="366" t="s">
        <v>102</v>
      </c>
      <c r="E27" s="366" t="s">
        <v>324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8"/>
      <c r="BO27" s="60" t="s">
        <v>101</v>
      </c>
    </row>
    <row r="28" spans="1:71" s="60" customFormat="1">
      <c r="A28" s="60">
        <v>1</v>
      </c>
      <c r="B28" s="114" t="s">
        <v>349</v>
      </c>
      <c r="C28" s="109">
        <v>0.14000000000000001</v>
      </c>
      <c r="D28" s="108">
        <f>Revenue_B2C!D28</f>
        <v>0.03</v>
      </c>
      <c r="E28" s="284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283"/>
      <c r="BO28" s="60" t="s">
        <v>101</v>
      </c>
    </row>
    <row r="29" spans="1:71">
      <c r="B29" s="112" t="s">
        <v>322</v>
      </c>
      <c r="C29" s="284"/>
      <c r="D29" s="374"/>
      <c r="E29" s="361"/>
      <c r="F29" s="44"/>
      <c r="G29" s="296">
        <f t="shared" ref="G29:BN29" si="12">ROUND(G$25*$D28,0)</f>
        <v>0</v>
      </c>
      <c r="H29" s="296">
        <f t="shared" si="12"/>
        <v>1</v>
      </c>
      <c r="I29" s="296">
        <f t="shared" si="12"/>
        <v>1</v>
      </c>
      <c r="J29" s="296">
        <f t="shared" si="12"/>
        <v>2</v>
      </c>
      <c r="K29" s="296">
        <f t="shared" si="12"/>
        <v>2</v>
      </c>
      <c r="L29" s="296">
        <f t="shared" si="12"/>
        <v>3</v>
      </c>
      <c r="M29" s="296">
        <f t="shared" si="12"/>
        <v>4</v>
      </c>
      <c r="N29" s="296">
        <f t="shared" si="12"/>
        <v>5</v>
      </c>
      <c r="O29" s="296">
        <f t="shared" si="12"/>
        <v>6</v>
      </c>
      <c r="P29" s="296">
        <f t="shared" si="12"/>
        <v>7</v>
      </c>
      <c r="Q29" s="296">
        <f t="shared" si="12"/>
        <v>8</v>
      </c>
      <c r="R29" s="296">
        <f t="shared" si="12"/>
        <v>9</v>
      </c>
      <c r="S29" s="296">
        <f t="shared" si="12"/>
        <v>11</v>
      </c>
      <c r="T29" s="296">
        <f t="shared" si="12"/>
        <v>13</v>
      </c>
      <c r="U29" s="296">
        <f t="shared" si="12"/>
        <v>16</v>
      </c>
      <c r="V29" s="296">
        <f t="shared" si="12"/>
        <v>18</v>
      </c>
      <c r="W29" s="296">
        <f t="shared" si="12"/>
        <v>21</v>
      </c>
      <c r="X29" s="296">
        <f t="shared" si="12"/>
        <v>25</v>
      </c>
      <c r="Y29" s="296">
        <f t="shared" si="12"/>
        <v>29</v>
      </c>
      <c r="Z29" s="296">
        <f t="shared" si="12"/>
        <v>34</v>
      </c>
      <c r="AA29" s="296">
        <f t="shared" si="12"/>
        <v>39</v>
      </c>
      <c r="AB29" s="296">
        <f t="shared" si="12"/>
        <v>45</v>
      </c>
      <c r="AC29" s="296">
        <f t="shared" si="12"/>
        <v>53</v>
      </c>
      <c r="AD29" s="296">
        <f t="shared" si="12"/>
        <v>61</v>
      </c>
      <c r="AE29" s="296">
        <f t="shared" si="12"/>
        <v>64</v>
      </c>
      <c r="AF29" s="296">
        <f t="shared" si="12"/>
        <v>68</v>
      </c>
      <c r="AG29" s="296">
        <f t="shared" si="12"/>
        <v>71</v>
      </c>
      <c r="AH29" s="296">
        <f t="shared" si="12"/>
        <v>75</v>
      </c>
      <c r="AI29" s="296">
        <f t="shared" si="12"/>
        <v>79</v>
      </c>
      <c r="AJ29" s="296">
        <f t="shared" si="12"/>
        <v>84</v>
      </c>
      <c r="AK29" s="296">
        <f t="shared" si="12"/>
        <v>88</v>
      </c>
      <c r="AL29" s="296">
        <f t="shared" si="12"/>
        <v>93</v>
      </c>
      <c r="AM29" s="296">
        <f t="shared" si="12"/>
        <v>98</v>
      </c>
      <c r="AN29" s="296">
        <f t="shared" si="12"/>
        <v>103</v>
      </c>
      <c r="AO29" s="296">
        <f t="shared" si="12"/>
        <v>109</v>
      </c>
      <c r="AP29" s="296">
        <f t="shared" si="12"/>
        <v>115</v>
      </c>
      <c r="AQ29" s="296">
        <f t="shared" si="12"/>
        <v>121</v>
      </c>
      <c r="AR29" s="296">
        <f t="shared" si="12"/>
        <v>127</v>
      </c>
      <c r="AS29" s="296">
        <f t="shared" si="12"/>
        <v>134</v>
      </c>
      <c r="AT29" s="296">
        <f t="shared" si="12"/>
        <v>141</v>
      </c>
      <c r="AU29" s="296">
        <f t="shared" si="12"/>
        <v>148</v>
      </c>
      <c r="AV29" s="296">
        <f t="shared" si="12"/>
        <v>156</v>
      </c>
      <c r="AW29" s="296">
        <f t="shared" si="12"/>
        <v>164</v>
      </c>
      <c r="AX29" s="296">
        <f t="shared" si="12"/>
        <v>173</v>
      </c>
      <c r="AY29" s="296">
        <f t="shared" si="12"/>
        <v>182</v>
      </c>
      <c r="AZ29" s="296">
        <f t="shared" si="12"/>
        <v>191</v>
      </c>
      <c r="BA29" s="296">
        <f t="shared" si="12"/>
        <v>201</v>
      </c>
      <c r="BB29" s="296">
        <f t="shared" si="12"/>
        <v>212</v>
      </c>
      <c r="BC29" s="296">
        <f t="shared" si="12"/>
        <v>212</v>
      </c>
      <c r="BD29" s="296">
        <f t="shared" si="12"/>
        <v>213</v>
      </c>
      <c r="BE29" s="296">
        <f t="shared" si="12"/>
        <v>213</v>
      </c>
      <c r="BF29" s="296">
        <f t="shared" si="12"/>
        <v>213</v>
      </c>
      <c r="BG29" s="296">
        <f t="shared" si="12"/>
        <v>214</v>
      </c>
      <c r="BH29" s="296">
        <f t="shared" si="12"/>
        <v>214</v>
      </c>
      <c r="BI29" s="296">
        <f t="shared" si="12"/>
        <v>214</v>
      </c>
      <c r="BJ29" s="296">
        <f t="shared" si="12"/>
        <v>215</v>
      </c>
      <c r="BK29" s="296">
        <f t="shared" si="12"/>
        <v>215</v>
      </c>
      <c r="BL29" s="296">
        <f t="shared" si="12"/>
        <v>216</v>
      </c>
      <c r="BM29" s="296">
        <f t="shared" si="12"/>
        <v>216</v>
      </c>
      <c r="BN29" s="297">
        <f t="shared" si="12"/>
        <v>216</v>
      </c>
      <c r="BO29" s="60" t="s">
        <v>101</v>
      </c>
    </row>
    <row r="30" spans="1:71" s="60" customFormat="1">
      <c r="B30" s="112" t="s">
        <v>323</v>
      </c>
      <c r="C30" s="109"/>
      <c r="D30" s="284"/>
      <c r="E30" s="367">
        <v>2000</v>
      </c>
      <c r="F30" s="61"/>
      <c r="G30" s="296">
        <f t="shared" ref="G30:BN31" si="13">$E30*(1+HLOOKUP(G$6,$G$1:$L$5,$L$3,0))*G$29</f>
        <v>0</v>
      </c>
      <c r="H30" s="296">
        <f t="shared" si="13"/>
        <v>2000</v>
      </c>
      <c r="I30" s="296">
        <f t="shared" si="13"/>
        <v>2000</v>
      </c>
      <c r="J30" s="296">
        <f t="shared" si="13"/>
        <v>4000</v>
      </c>
      <c r="K30" s="296">
        <f t="shared" si="13"/>
        <v>4000</v>
      </c>
      <c r="L30" s="296">
        <f t="shared" si="13"/>
        <v>6000</v>
      </c>
      <c r="M30" s="296">
        <f t="shared" si="13"/>
        <v>8000</v>
      </c>
      <c r="N30" s="296">
        <f t="shared" si="13"/>
        <v>10000</v>
      </c>
      <c r="O30" s="296">
        <f t="shared" si="13"/>
        <v>12000</v>
      </c>
      <c r="P30" s="296">
        <f t="shared" si="13"/>
        <v>14000</v>
      </c>
      <c r="Q30" s="296">
        <f t="shared" si="13"/>
        <v>16000</v>
      </c>
      <c r="R30" s="296">
        <f t="shared" si="13"/>
        <v>18000</v>
      </c>
      <c r="S30" s="296">
        <f t="shared" si="13"/>
        <v>23760</v>
      </c>
      <c r="T30" s="296">
        <f t="shared" si="13"/>
        <v>28080</v>
      </c>
      <c r="U30" s="296">
        <f t="shared" si="13"/>
        <v>34560</v>
      </c>
      <c r="V30" s="296">
        <f t="shared" si="13"/>
        <v>38880</v>
      </c>
      <c r="W30" s="296">
        <f t="shared" si="13"/>
        <v>45360</v>
      </c>
      <c r="X30" s="296">
        <f t="shared" si="13"/>
        <v>54000</v>
      </c>
      <c r="Y30" s="296">
        <f t="shared" si="13"/>
        <v>62640</v>
      </c>
      <c r="Z30" s="296">
        <f t="shared" si="13"/>
        <v>73440</v>
      </c>
      <c r="AA30" s="296">
        <f t="shared" si="13"/>
        <v>84240</v>
      </c>
      <c r="AB30" s="296">
        <f t="shared" si="13"/>
        <v>97200</v>
      </c>
      <c r="AC30" s="296">
        <f t="shared" si="13"/>
        <v>114480</v>
      </c>
      <c r="AD30" s="296">
        <f t="shared" si="13"/>
        <v>131760</v>
      </c>
      <c r="AE30" s="296">
        <f t="shared" si="13"/>
        <v>149299.20000000001</v>
      </c>
      <c r="AF30" s="296">
        <f t="shared" si="13"/>
        <v>158630.40000000002</v>
      </c>
      <c r="AG30" s="296">
        <f t="shared" si="13"/>
        <v>165628.80000000002</v>
      </c>
      <c r="AH30" s="296">
        <f t="shared" si="13"/>
        <v>174960</v>
      </c>
      <c r="AI30" s="296">
        <f t="shared" si="13"/>
        <v>184291.20000000001</v>
      </c>
      <c r="AJ30" s="296">
        <f t="shared" si="13"/>
        <v>195955.20000000001</v>
      </c>
      <c r="AK30" s="296">
        <f t="shared" si="13"/>
        <v>205286.40000000002</v>
      </c>
      <c r="AL30" s="296">
        <f t="shared" si="13"/>
        <v>216950.40000000002</v>
      </c>
      <c r="AM30" s="296">
        <f t="shared" si="13"/>
        <v>228614.40000000002</v>
      </c>
      <c r="AN30" s="296">
        <f t="shared" si="13"/>
        <v>240278.40000000002</v>
      </c>
      <c r="AO30" s="296">
        <f t="shared" si="13"/>
        <v>254275.20000000001</v>
      </c>
      <c r="AP30" s="296">
        <f t="shared" si="13"/>
        <v>268272</v>
      </c>
      <c r="AQ30" s="296">
        <f t="shared" si="13"/>
        <v>304850.30400000006</v>
      </c>
      <c r="AR30" s="296">
        <f t="shared" si="13"/>
        <v>319966.84800000006</v>
      </c>
      <c r="AS30" s="296">
        <f t="shared" si="13"/>
        <v>337602.81600000005</v>
      </c>
      <c r="AT30" s="296">
        <f t="shared" si="13"/>
        <v>355238.78400000004</v>
      </c>
      <c r="AU30" s="296">
        <f t="shared" si="13"/>
        <v>372874.75200000004</v>
      </c>
      <c r="AV30" s="296">
        <f t="shared" si="13"/>
        <v>393030.14400000009</v>
      </c>
      <c r="AW30" s="296">
        <f t="shared" si="13"/>
        <v>413185.53600000008</v>
      </c>
      <c r="AX30" s="296">
        <f t="shared" si="13"/>
        <v>435860.35200000007</v>
      </c>
      <c r="AY30" s="296">
        <f t="shared" si="13"/>
        <v>458535.16800000006</v>
      </c>
      <c r="AZ30" s="296">
        <f t="shared" si="13"/>
        <v>481209.98400000005</v>
      </c>
      <c r="BA30" s="296">
        <f t="shared" si="13"/>
        <v>506404.2240000001</v>
      </c>
      <c r="BB30" s="296">
        <f t="shared" si="13"/>
        <v>534117.88800000004</v>
      </c>
      <c r="BC30" s="296">
        <f t="shared" si="13"/>
        <v>576847.31904000021</v>
      </c>
      <c r="BD30" s="296">
        <f t="shared" si="13"/>
        <v>579568.29696000018</v>
      </c>
      <c r="BE30" s="296">
        <f t="shared" si="13"/>
        <v>579568.29696000018</v>
      </c>
      <c r="BF30" s="296">
        <f t="shared" si="13"/>
        <v>579568.29696000018</v>
      </c>
      <c r="BG30" s="296">
        <f t="shared" si="13"/>
        <v>582289.27488000016</v>
      </c>
      <c r="BH30" s="296">
        <f t="shared" si="13"/>
        <v>582289.27488000016</v>
      </c>
      <c r="BI30" s="296">
        <f t="shared" si="13"/>
        <v>582289.27488000016</v>
      </c>
      <c r="BJ30" s="296">
        <f t="shared" si="13"/>
        <v>585010.25280000013</v>
      </c>
      <c r="BK30" s="296">
        <f t="shared" si="13"/>
        <v>585010.25280000013</v>
      </c>
      <c r="BL30" s="296">
        <f t="shared" si="13"/>
        <v>587731.23072000011</v>
      </c>
      <c r="BM30" s="296">
        <f t="shared" si="13"/>
        <v>587731.23072000011</v>
      </c>
      <c r="BN30" s="297">
        <f t="shared" si="13"/>
        <v>587731.23072000011</v>
      </c>
      <c r="BO30" s="60" t="s">
        <v>101</v>
      </c>
    </row>
    <row r="31" spans="1:71" s="60" customFormat="1">
      <c r="B31" s="112" t="s">
        <v>346</v>
      </c>
      <c r="C31" s="109"/>
      <c r="D31" s="284"/>
      <c r="E31" s="367">
        <f>E30*(1-C28)</f>
        <v>1720</v>
      </c>
      <c r="F31" s="373"/>
      <c r="G31" s="296">
        <f>$E31*(1+HLOOKUP(G$6,$G$1:$L$5,$L$3,0))*G$29</f>
        <v>0</v>
      </c>
      <c r="H31" s="296">
        <f t="shared" si="13"/>
        <v>1720</v>
      </c>
      <c r="I31" s="296">
        <f t="shared" si="13"/>
        <v>1720</v>
      </c>
      <c r="J31" s="296">
        <f t="shared" si="13"/>
        <v>3440</v>
      </c>
      <c r="K31" s="296">
        <f t="shared" si="13"/>
        <v>3440</v>
      </c>
      <c r="L31" s="296">
        <f t="shared" si="13"/>
        <v>5160</v>
      </c>
      <c r="M31" s="296">
        <f t="shared" si="13"/>
        <v>6880</v>
      </c>
      <c r="N31" s="296">
        <f t="shared" si="13"/>
        <v>8600</v>
      </c>
      <c r="O31" s="296">
        <f t="shared" si="13"/>
        <v>10320</v>
      </c>
      <c r="P31" s="296">
        <f t="shared" si="13"/>
        <v>12040</v>
      </c>
      <c r="Q31" s="296">
        <f t="shared" si="13"/>
        <v>13760</v>
      </c>
      <c r="R31" s="296">
        <f t="shared" si="13"/>
        <v>15480</v>
      </c>
      <c r="S31" s="296">
        <f t="shared" si="13"/>
        <v>20433.600000000002</v>
      </c>
      <c r="T31" s="296">
        <f t="shared" si="13"/>
        <v>24148.800000000003</v>
      </c>
      <c r="U31" s="296">
        <f t="shared" si="13"/>
        <v>29721.600000000002</v>
      </c>
      <c r="V31" s="296">
        <f t="shared" si="13"/>
        <v>33436.800000000003</v>
      </c>
      <c r="W31" s="296">
        <f t="shared" si="13"/>
        <v>39009.600000000006</v>
      </c>
      <c r="X31" s="296">
        <f t="shared" si="13"/>
        <v>46440</v>
      </c>
      <c r="Y31" s="296">
        <f t="shared" si="13"/>
        <v>53870.400000000001</v>
      </c>
      <c r="Z31" s="296">
        <f t="shared" si="13"/>
        <v>63158.400000000001</v>
      </c>
      <c r="AA31" s="296">
        <f t="shared" si="13"/>
        <v>72446.400000000009</v>
      </c>
      <c r="AB31" s="296">
        <f t="shared" si="13"/>
        <v>83592</v>
      </c>
      <c r="AC31" s="296">
        <f t="shared" si="13"/>
        <v>98452.800000000003</v>
      </c>
      <c r="AD31" s="296">
        <f t="shared" si="13"/>
        <v>113313.60000000001</v>
      </c>
      <c r="AE31" s="296">
        <f t="shared" si="13"/>
        <v>128397.31200000001</v>
      </c>
      <c r="AF31" s="296">
        <f t="shared" si="13"/>
        <v>136422.144</v>
      </c>
      <c r="AG31" s="296">
        <f t="shared" si="13"/>
        <v>142440.76800000001</v>
      </c>
      <c r="AH31" s="296">
        <f t="shared" si="13"/>
        <v>150465.60000000001</v>
      </c>
      <c r="AI31" s="296">
        <f t="shared" si="13"/>
        <v>158490.432</v>
      </c>
      <c r="AJ31" s="296">
        <f t="shared" si="13"/>
        <v>168521.47200000001</v>
      </c>
      <c r="AK31" s="296">
        <f t="shared" si="13"/>
        <v>176546.304</v>
      </c>
      <c r="AL31" s="296">
        <f t="shared" si="13"/>
        <v>186577.34400000001</v>
      </c>
      <c r="AM31" s="296">
        <f t="shared" si="13"/>
        <v>196608.38400000002</v>
      </c>
      <c r="AN31" s="296">
        <f t="shared" si="13"/>
        <v>206639.424</v>
      </c>
      <c r="AO31" s="296">
        <f t="shared" si="13"/>
        <v>218676.67200000002</v>
      </c>
      <c r="AP31" s="296">
        <f t="shared" si="13"/>
        <v>230713.92</v>
      </c>
      <c r="AQ31" s="296">
        <f t="shared" si="13"/>
        <v>262171.26144000003</v>
      </c>
      <c r="AR31" s="296">
        <f t="shared" si="13"/>
        <v>275171.48928000004</v>
      </c>
      <c r="AS31" s="296">
        <f t="shared" si="13"/>
        <v>290338.42176000006</v>
      </c>
      <c r="AT31" s="296">
        <f t="shared" si="13"/>
        <v>305505.35424000007</v>
      </c>
      <c r="AU31" s="296">
        <f t="shared" si="13"/>
        <v>320672.28672000003</v>
      </c>
      <c r="AV31" s="296">
        <f t="shared" si="13"/>
        <v>338005.92384000006</v>
      </c>
      <c r="AW31" s="296">
        <f t="shared" si="13"/>
        <v>355339.56096000009</v>
      </c>
      <c r="AX31" s="296">
        <f t="shared" si="13"/>
        <v>374839.90272000007</v>
      </c>
      <c r="AY31" s="296">
        <f t="shared" si="13"/>
        <v>394340.24448000005</v>
      </c>
      <c r="AZ31" s="296">
        <f t="shared" si="13"/>
        <v>413840.58624000009</v>
      </c>
      <c r="BA31" s="296">
        <f t="shared" si="13"/>
        <v>435507.63264000008</v>
      </c>
      <c r="BB31" s="296">
        <f t="shared" si="13"/>
        <v>459341.38368000009</v>
      </c>
      <c r="BC31" s="296">
        <f t="shared" si="13"/>
        <v>496088.69437440007</v>
      </c>
      <c r="BD31" s="296">
        <f t="shared" si="13"/>
        <v>498428.73538560007</v>
      </c>
      <c r="BE31" s="296">
        <f t="shared" si="13"/>
        <v>498428.73538560007</v>
      </c>
      <c r="BF31" s="296">
        <f t="shared" si="13"/>
        <v>498428.73538560007</v>
      </c>
      <c r="BG31" s="296">
        <f t="shared" si="13"/>
        <v>500768.77639680007</v>
      </c>
      <c r="BH31" s="296">
        <f t="shared" si="13"/>
        <v>500768.77639680007</v>
      </c>
      <c r="BI31" s="296">
        <f t="shared" si="13"/>
        <v>500768.77639680007</v>
      </c>
      <c r="BJ31" s="296">
        <f t="shared" si="13"/>
        <v>503108.81740800006</v>
      </c>
      <c r="BK31" s="296">
        <f t="shared" si="13"/>
        <v>503108.81740800006</v>
      </c>
      <c r="BL31" s="296">
        <f t="shared" si="13"/>
        <v>505448.85841920011</v>
      </c>
      <c r="BM31" s="296">
        <f t="shared" si="13"/>
        <v>505448.85841920011</v>
      </c>
      <c r="BN31" s="297">
        <f t="shared" si="13"/>
        <v>505448.85841920011</v>
      </c>
      <c r="BO31" s="60" t="s">
        <v>101</v>
      </c>
    </row>
    <row r="32" spans="1:71" s="60" customFormat="1">
      <c r="B32" s="364" t="s">
        <v>327</v>
      </c>
      <c r="C32" s="109"/>
      <c r="D32" s="284"/>
      <c r="E32" s="284"/>
      <c r="F32" s="338"/>
      <c r="G32" s="296">
        <f>G30-G31</f>
        <v>0</v>
      </c>
      <c r="H32" s="296">
        <f t="shared" ref="H32:BN32" si="14">H30-H31</f>
        <v>280</v>
      </c>
      <c r="I32" s="296">
        <f t="shared" si="14"/>
        <v>280</v>
      </c>
      <c r="J32" s="296">
        <f t="shared" si="14"/>
        <v>560</v>
      </c>
      <c r="K32" s="296">
        <f t="shared" si="14"/>
        <v>560</v>
      </c>
      <c r="L32" s="296">
        <f t="shared" si="14"/>
        <v>840</v>
      </c>
      <c r="M32" s="296">
        <f t="shared" si="14"/>
        <v>1120</v>
      </c>
      <c r="N32" s="296">
        <f t="shared" si="14"/>
        <v>1400</v>
      </c>
      <c r="O32" s="296">
        <f t="shared" si="14"/>
        <v>1680</v>
      </c>
      <c r="P32" s="296">
        <f t="shared" si="14"/>
        <v>1960</v>
      </c>
      <c r="Q32" s="296">
        <f t="shared" si="14"/>
        <v>2240</v>
      </c>
      <c r="R32" s="296">
        <f t="shared" si="14"/>
        <v>2520</v>
      </c>
      <c r="S32" s="296">
        <f t="shared" si="14"/>
        <v>3326.3999999999978</v>
      </c>
      <c r="T32" s="296">
        <f t="shared" si="14"/>
        <v>3931.1999999999971</v>
      </c>
      <c r="U32" s="296">
        <f t="shared" si="14"/>
        <v>4838.3999999999978</v>
      </c>
      <c r="V32" s="296">
        <f t="shared" si="14"/>
        <v>5443.1999999999971</v>
      </c>
      <c r="W32" s="296">
        <f t="shared" si="14"/>
        <v>6350.3999999999942</v>
      </c>
      <c r="X32" s="296">
        <f t="shared" si="14"/>
        <v>7560</v>
      </c>
      <c r="Y32" s="296">
        <f t="shared" si="14"/>
        <v>8769.5999999999985</v>
      </c>
      <c r="Z32" s="296">
        <f t="shared" si="14"/>
        <v>10281.599999999999</v>
      </c>
      <c r="AA32" s="296">
        <f t="shared" si="14"/>
        <v>11793.599999999991</v>
      </c>
      <c r="AB32" s="296">
        <f t="shared" si="14"/>
        <v>13608</v>
      </c>
      <c r="AC32" s="296">
        <f t="shared" si="14"/>
        <v>16027.199999999997</v>
      </c>
      <c r="AD32" s="296">
        <f t="shared" si="14"/>
        <v>18446.399999999994</v>
      </c>
      <c r="AE32" s="296">
        <f t="shared" si="14"/>
        <v>20901.888000000006</v>
      </c>
      <c r="AF32" s="296">
        <f t="shared" si="14"/>
        <v>22208.256000000023</v>
      </c>
      <c r="AG32" s="296">
        <f t="shared" si="14"/>
        <v>23188.032000000007</v>
      </c>
      <c r="AH32" s="296">
        <f t="shared" si="14"/>
        <v>24494.399999999994</v>
      </c>
      <c r="AI32" s="296">
        <f t="shared" si="14"/>
        <v>25800.768000000011</v>
      </c>
      <c r="AJ32" s="296">
        <f t="shared" si="14"/>
        <v>27433.728000000003</v>
      </c>
      <c r="AK32" s="296">
        <f t="shared" si="14"/>
        <v>28740.09600000002</v>
      </c>
      <c r="AL32" s="296">
        <f t="shared" si="14"/>
        <v>30373.056000000011</v>
      </c>
      <c r="AM32" s="296">
        <f t="shared" si="14"/>
        <v>32006.016000000003</v>
      </c>
      <c r="AN32" s="296">
        <f t="shared" si="14"/>
        <v>33638.976000000024</v>
      </c>
      <c r="AO32" s="296">
        <f t="shared" si="14"/>
        <v>35598.527999999991</v>
      </c>
      <c r="AP32" s="296">
        <f t="shared" si="14"/>
        <v>37558.079999999987</v>
      </c>
      <c r="AQ32" s="296">
        <f t="shared" si="14"/>
        <v>42679.042560000031</v>
      </c>
      <c r="AR32" s="296">
        <f t="shared" si="14"/>
        <v>44795.358720000018</v>
      </c>
      <c r="AS32" s="296">
        <f t="shared" si="14"/>
        <v>47264.394239999994</v>
      </c>
      <c r="AT32" s="296">
        <f t="shared" si="14"/>
        <v>49733.42975999997</v>
      </c>
      <c r="AU32" s="296">
        <f t="shared" si="14"/>
        <v>52202.465280000004</v>
      </c>
      <c r="AV32" s="296">
        <f t="shared" si="14"/>
        <v>55024.220160000026</v>
      </c>
      <c r="AW32" s="296">
        <f t="shared" si="14"/>
        <v>57845.97503999999</v>
      </c>
      <c r="AX32" s="296">
        <f t="shared" si="14"/>
        <v>61020.449280000001</v>
      </c>
      <c r="AY32" s="296">
        <f t="shared" si="14"/>
        <v>64194.923520000011</v>
      </c>
      <c r="AZ32" s="296">
        <f t="shared" si="14"/>
        <v>67369.397759999963</v>
      </c>
      <c r="BA32" s="296">
        <f t="shared" si="14"/>
        <v>70896.59136000002</v>
      </c>
      <c r="BB32" s="296">
        <f t="shared" si="14"/>
        <v>74776.504319999949</v>
      </c>
      <c r="BC32" s="296">
        <f t="shared" si="14"/>
        <v>80758.624665600131</v>
      </c>
      <c r="BD32" s="296">
        <f t="shared" si="14"/>
        <v>81139.561574400112</v>
      </c>
      <c r="BE32" s="296">
        <f t="shared" si="14"/>
        <v>81139.561574400112</v>
      </c>
      <c r="BF32" s="296">
        <f t="shared" si="14"/>
        <v>81139.561574400112</v>
      </c>
      <c r="BG32" s="296">
        <f t="shared" si="14"/>
        <v>81520.498483200092</v>
      </c>
      <c r="BH32" s="296">
        <f t="shared" si="14"/>
        <v>81520.498483200092</v>
      </c>
      <c r="BI32" s="296">
        <f t="shared" si="14"/>
        <v>81520.498483200092</v>
      </c>
      <c r="BJ32" s="296">
        <f t="shared" si="14"/>
        <v>81901.435392000072</v>
      </c>
      <c r="BK32" s="296">
        <f t="shared" si="14"/>
        <v>81901.435392000072</v>
      </c>
      <c r="BL32" s="296">
        <f t="shared" si="14"/>
        <v>82282.372300799994</v>
      </c>
      <c r="BM32" s="296">
        <f t="shared" si="14"/>
        <v>82282.372300799994</v>
      </c>
      <c r="BN32" s="297">
        <f t="shared" si="14"/>
        <v>82282.372300799994</v>
      </c>
      <c r="BO32" s="60" t="s">
        <v>101</v>
      </c>
      <c r="BP32" s="372"/>
    </row>
    <row r="33" spans="1:68" s="60" customFormat="1">
      <c r="B33" s="364" t="s">
        <v>308</v>
      </c>
      <c r="C33" s="109"/>
      <c r="D33" s="284"/>
      <c r="E33" s="284"/>
      <c r="F33" s="61"/>
      <c r="G33" s="296">
        <f>G30*HLOOKUP(G$6,$G$1:$L$5,$L$5,0)</f>
        <v>0</v>
      </c>
      <c r="H33" s="296">
        <f t="shared" ref="H33:BN33" si="15">H30*HLOOKUP(H$6,$G$1:$L$5,$L$5,0)</f>
        <v>0</v>
      </c>
      <c r="I33" s="296">
        <f t="shared" si="15"/>
        <v>0</v>
      </c>
      <c r="J33" s="296">
        <f t="shared" si="15"/>
        <v>0</v>
      </c>
      <c r="K33" s="296">
        <f t="shared" si="15"/>
        <v>0</v>
      </c>
      <c r="L33" s="296">
        <f t="shared" si="15"/>
        <v>0</v>
      </c>
      <c r="M33" s="296">
        <f t="shared" si="15"/>
        <v>0</v>
      </c>
      <c r="N33" s="296">
        <f t="shared" si="15"/>
        <v>0</v>
      </c>
      <c r="O33" s="296">
        <f t="shared" si="15"/>
        <v>0</v>
      </c>
      <c r="P33" s="296">
        <f t="shared" si="15"/>
        <v>0</v>
      </c>
      <c r="Q33" s="296">
        <f t="shared" si="15"/>
        <v>0</v>
      </c>
      <c r="R33" s="296">
        <f t="shared" si="15"/>
        <v>0</v>
      </c>
      <c r="S33" s="296">
        <f t="shared" si="15"/>
        <v>0</v>
      </c>
      <c r="T33" s="296">
        <f t="shared" si="15"/>
        <v>0</v>
      </c>
      <c r="U33" s="296">
        <f t="shared" si="15"/>
        <v>0</v>
      </c>
      <c r="V33" s="296">
        <f t="shared" si="15"/>
        <v>0</v>
      </c>
      <c r="W33" s="296">
        <f t="shared" si="15"/>
        <v>0</v>
      </c>
      <c r="X33" s="296">
        <f t="shared" si="15"/>
        <v>0</v>
      </c>
      <c r="Y33" s="296">
        <f t="shared" si="15"/>
        <v>0</v>
      </c>
      <c r="Z33" s="296">
        <f t="shared" si="15"/>
        <v>0</v>
      </c>
      <c r="AA33" s="296">
        <f t="shared" si="15"/>
        <v>0</v>
      </c>
      <c r="AB33" s="296">
        <f t="shared" si="15"/>
        <v>0</v>
      </c>
      <c r="AC33" s="296">
        <f t="shared" si="15"/>
        <v>0</v>
      </c>
      <c r="AD33" s="296">
        <f t="shared" si="15"/>
        <v>0</v>
      </c>
      <c r="AE33" s="296">
        <f t="shared" si="15"/>
        <v>0</v>
      </c>
      <c r="AF33" s="296">
        <f t="shared" si="15"/>
        <v>0</v>
      </c>
      <c r="AG33" s="296">
        <f t="shared" si="15"/>
        <v>0</v>
      </c>
      <c r="AH33" s="296">
        <f t="shared" si="15"/>
        <v>0</v>
      </c>
      <c r="AI33" s="296">
        <f t="shared" si="15"/>
        <v>0</v>
      </c>
      <c r="AJ33" s="296">
        <f t="shared" si="15"/>
        <v>0</v>
      </c>
      <c r="AK33" s="296">
        <f t="shared" si="15"/>
        <v>0</v>
      </c>
      <c r="AL33" s="296">
        <f t="shared" si="15"/>
        <v>0</v>
      </c>
      <c r="AM33" s="296">
        <f t="shared" si="15"/>
        <v>0</v>
      </c>
      <c r="AN33" s="296">
        <f t="shared" si="15"/>
        <v>0</v>
      </c>
      <c r="AO33" s="296">
        <f t="shared" si="15"/>
        <v>0</v>
      </c>
      <c r="AP33" s="296">
        <f t="shared" si="15"/>
        <v>0</v>
      </c>
      <c r="AQ33" s="296">
        <f t="shared" si="15"/>
        <v>0</v>
      </c>
      <c r="AR33" s="296">
        <f t="shared" si="15"/>
        <v>0</v>
      </c>
      <c r="AS33" s="296">
        <f t="shared" si="15"/>
        <v>0</v>
      </c>
      <c r="AT33" s="296">
        <f t="shared" si="15"/>
        <v>0</v>
      </c>
      <c r="AU33" s="296">
        <f t="shared" si="15"/>
        <v>0</v>
      </c>
      <c r="AV33" s="296">
        <f t="shared" si="15"/>
        <v>0</v>
      </c>
      <c r="AW33" s="296">
        <f t="shared" si="15"/>
        <v>0</v>
      </c>
      <c r="AX33" s="296">
        <f t="shared" si="15"/>
        <v>0</v>
      </c>
      <c r="AY33" s="296">
        <f t="shared" si="15"/>
        <v>0</v>
      </c>
      <c r="AZ33" s="296">
        <f t="shared" si="15"/>
        <v>0</v>
      </c>
      <c r="BA33" s="296">
        <f t="shared" si="15"/>
        <v>0</v>
      </c>
      <c r="BB33" s="296">
        <f t="shared" si="15"/>
        <v>0</v>
      </c>
      <c r="BC33" s="296">
        <f t="shared" si="15"/>
        <v>0</v>
      </c>
      <c r="BD33" s="296">
        <f t="shared" si="15"/>
        <v>0</v>
      </c>
      <c r="BE33" s="296">
        <f t="shared" si="15"/>
        <v>0</v>
      </c>
      <c r="BF33" s="296">
        <f t="shared" si="15"/>
        <v>0</v>
      </c>
      <c r="BG33" s="296">
        <f t="shared" si="15"/>
        <v>0</v>
      </c>
      <c r="BH33" s="296">
        <f t="shared" si="15"/>
        <v>0</v>
      </c>
      <c r="BI33" s="296">
        <f t="shared" si="15"/>
        <v>0</v>
      </c>
      <c r="BJ33" s="296">
        <f t="shared" si="15"/>
        <v>0</v>
      </c>
      <c r="BK33" s="296">
        <f t="shared" si="15"/>
        <v>0</v>
      </c>
      <c r="BL33" s="296">
        <f t="shared" si="15"/>
        <v>0</v>
      </c>
      <c r="BM33" s="296">
        <f t="shared" si="15"/>
        <v>0</v>
      </c>
      <c r="BN33" s="297">
        <f t="shared" si="15"/>
        <v>0</v>
      </c>
      <c r="BO33" s="60" t="s">
        <v>101</v>
      </c>
    </row>
    <row r="34" spans="1:68" s="58" customFormat="1">
      <c r="B34" s="107"/>
      <c r="C34" s="108"/>
      <c r="D34" s="392"/>
      <c r="E34" s="361"/>
      <c r="F34" s="83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365"/>
      <c r="BO34" s="60" t="s">
        <v>101</v>
      </c>
      <c r="BP34" s="356"/>
    </row>
    <row r="35" spans="1:68" s="58" customFormat="1">
      <c r="A35" s="60">
        <v>2</v>
      </c>
      <c r="B35" s="114" t="s">
        <v>345</v>
      </c>
      <c r="C35" s="109">
        <v>0.04</v>
      </c>
      <c r="D35" s="108">
        <f>Revenue_B2C!D35</f>
        <v>0.12</v>
      </c>
      <c r="E35" s="284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283"/>
      <c r="BO35" s="60" t="s">
        <v>101</v>
      </c>
    </row>
    <row r="36" spans="1:68" s="58" customFormat="1">
      <c r="A36" s="56"/>
      <c r="B36" s="112" t="s">
        <v>322</v>
      </c>
      <c r="C36" s="109"/>
      <c r="D36" s="374"/>
      <c r="E36" s="361"/>
      <c r="F36" s="44"/>
      <c r="G36" s="296">
        <f t="shared" ref="G36:BN36" si="16">ROUND(G$25*$D35,0)</f>
        <v>1</v>
      </c>
      <c r="H36" s="296">
        <f t="shared" si="16"/>
        <v>3</v>
      </c>
      <c r="I36" s="296">
        <f t="shared" si="16"/>
        <v>5</v>
      </c>
      <c r="J36" s="296">
        <f t="shared" si="16"/>
        <v>7</v>
      </c>
      <c r="K36" s="296">
        <f t="shared" si="16"/>
        <v>9</v>
      </c>
      <c r="L36" s="296">
        <f t="shared" si="16"/>
        <v>12</v>
      </c>
      <c r="M36" s="296">
        <f t="shared" si="16"/>
        <v>15</v>
      </c>
      <c r="N36" s="296">
        <f t="shared" si="16"/>
        <v>18</v>
      </c>
      <c r="O36" s="296">
        <f t="shared" si="16"/>
        <v>22</v>
      </c>
      <c r="P36" s="296">
        <f t="shared" si="16"/>
        <v>27</v>
      </c>
      <c r="Q36" s="296">
        <f t="shared" si="16"/>
        <v>32</v>
      </c>
      <c r="R36" s="296">
        <f t="shared" si="16"/>
        <v>38</v>
      </c>
      <c r="S36" s="296">
        <f t="shared" si="16"/>
        <v>45</v>
      </c>
      <c r="T36" s="296">
        <f t="shared" si="16"/>
        <v>53</v>
      </c>
      <c r="U36" s="296">
        <f t="shared" si="16"/>
        <v>63</v>
      </c>
      <c r="V36" s="296">
        <f t="shared" si="16"/>
        <v>73</v>
      </c>
      <c r="W36" s="296">
        <f t="shared" si="16"/>
        <v>86</v>
      </c>
      <c r="X36" s="296">
        <f t="shared" si="16"/>
        <v>100</v>
      </c>
      <c r="Y36" s="296">
        <f t="shared" si="16"/>
        <v>116</v>
      </c>
      <c r="Z36" s="296">
        <f t="shared" si="16"/>
        <v>135</v>
      </c>
      <c r="AA36" s="296">
        <f t="shared" si="16"/>
        <v>157</v>
      </c>
      <c r="AB36" s="296">
        <f t="shared" si="16"/>
        <v>182</v>
      </c>
      <c r="AC36" s="296">
        <f t="shared" si="16"/>
        <v>210</v>
      </c>
      <c r="AD36" s="296">
        <f t="shared" si="16"/>
        <v>243</v>
      </c>
      <c r="AE36" s="296">
        <f t="shared" si="16"/>
        <v>257</v>
      </c>
      <c r="AF36" s="296">
        <f t="shared" si="16"/>
        <v>271</v>
      </c>
      <c r="AG36" s="296">
        <f t="shared" si="16"/>
        <v>286</v>
      </c>
      <c r="AH36" s="296">
        <f t="shared" si="16"/>
        <v>301</v>
      </c>
      <c r="AI36" s="296">
        <f t="shared" si="16"/>
        <v>318</v>
      </c>
      <c r="AJ36" s="296">
        <f t="shared" si="16"/>
        <v>335</v>
      </c>
      <c r="AK36" s="296">
        <f t="shared" si="16"/>
        <v>353</v>
      </c>
      <c r="AL36" s="296">
        <f t="shared" si="16"/>
        <v>372</v>
      </c>
      <c r="AM36" s="296">
        <f t="shared" si="16"/>
        <v>392</v>
      </c>
      <c r="AN36" s="296">
        <f t="shared" si="16"/>
        <v>413</v>
      </c>
      <c r="AO36" s="296">
        <f t="shared" si="16"/>
        <v>435</v>
      </c>
      <c r="AP36" s="296">
        <f t="shared" si="16"/>
        <v>459</v>
      </c>
      <c r="AQ36" s="296">
        <f t="shared" si="16"/>
        <v>483</v>
      </c>
      <c r="AR36" s="296">
        <f t="shared" si="16"/>
        <v>509</v>
      </c>
      <c r="AS36" s="296">
        <f t="shared" si="16"/>
        <v>536</v>
      </c>
      <c r="AT36" s="296">
        <f t="shared" si="16"/>
        <v>564</v>
      </c>
      <c r="AU36" s="296">
        <f t="shared" si="16"/>
        <v>593</v>
      </c>
      <c r="AV36" s="296">
        <f t="shared" si="16"/>
        <v>625</v>
      </c>
      <c r="AW36" s="296">
        <f t="shared" si="16"/>
        <v>657</v>
      </c>
      <c r="AX36" s="296">
        <f t="shared" si="16"/>
        <v>692</v>
      </c>
      <c r="AY36" s="296">
        <f t="shared" si="16"/>
        <v>728</v>
      </c>
      <c r="AZ36" s="296">
        <f t="shared" si="16"/>
        <v>766</v>
      </c>
      <c r="BA36" s="296">
        <f t="shared" si="16"/>
        <v>805</v>
      </c>
      <c r="BB36" s="296">
        <f t="shared" si="16"/>
        <v>847</v>
      </c>
      <c r="BC36" s="296">
        <f t="shared" si="16"/>
        <v>849</v>
      </c>
      <c r="BD36" s="296">
        <f t="shared" si="16"/>
        <v>850</v>
      </c>
      <c r="BE36" s="296">
        <f t="shared" si="16"/>
        <v>852</v>
      </c>
      <c r="BF36" s="296">
        <f t="shared" si="16"/>
        <v>853</v>
      </c>
      <c r="BG36" s="296">
        <f t="shared" si="16"/>
        <v>855</v>
      </c>
      <c r="BH36" s="296">
        <f t="shared" si="16"/>
        <v>856</v>
      </c>
      <c r="BI36" s="296">
        <f t="shared" si="16"/>
        <v>858</v>
      </c>
      <c r="BJ36" s="296">
        <f t="shared" si="16"/>
        <v>859</v>
      </c>
      <c r="BK36" s="296">
        <f t="shared" si="16"/>
        <v>861</v>
      </c>
      <c r="BL36" s="296">
        <f t="shared" si="16"/>
        <v>863</v>
      </c>
      <c r="BM36" s="296">
        <f t="shared" si="16"/>
        <v>864</v>
      </c>
      <c r="BN36" s="297">
        <f t="shared" si="16"/>
        <v>866</v>
      </c>
      <c r="BO36" s="60" t="s">
        <v>101</v>
      </c>
    </row>
    <row r="37" spans="1:68">
      <c r="A37" s="60"/>
      <c r="B37" s="112" t="s">
        <v>323</v>
      </c>
      <c r="C37" s="109"/>
      <c r="D37" s="284"/>
      <c r="E37" s="367">
        <v>35000</v>
      </c>
      <c r="F37" s="61"/>
      <c r="G37" s="296">
        <f>$E37*(1+HLOOKUP(G$6,$G$1:$L$5,$L$3,0))*G$36</f>
        <v>35000</v>
      </c>
      <c r="H37" s="296">
        <f t="shared" ref="H37:W38" si="17">$E37*(1+HLOOKUP(H$6,$G$1:$L$5,$L$3,0))*H$36</f>
        <v>105000</v>
      </c>
      <c r="I37" s="296">
        <f t="shared" si="17"/>
        <v>175000</v>
      </c>
      <c r="J37" s="296">
        <f t="shared" si="17"/>
        <v>245000</v>
      </c>
      <c r="K37" s="296">
        <f t="shared" si="17"/>
        <v>315000</v>
      </c>
      <c r="L37" s="296">
        <f t="shared" si="17"/>
        <v>420000</v>
      </c>
      <c r="M37" s="296">
        <f t="shared" si="17"/>
        <v>525000</v>
      </c>
      <c r="N37" s="296">
        <f t="shared" si="17"/>
        <v>630000</v>
      </c>
      <c r="O37" s="296">
        <f t="shared" si="17"/>
        <v>770000</v>
      </c>
      <c r="P37" s="296">
        <f t="shared" si="17"/>
        <v>945000</v>
      </c>
      <c r="Q37" s="296">
        <f t="shared" si="17"/>
        <v>1120000</v>
      </c>
      <c r="R37" s="296">
        <f t="shared" si="17"/>
        <v>1330000</v>
      </c>
      <c r="S37" s="296">
        <f t="shared" si="17"/>
        <v>1701000</v>
      </c>
      <c r="T37" s="296">
        <f t="shared" si="17"/>
        <v>2003400</v>
      </c>
      <c r="U37" s="296">
        <f t="shared" si="17"/>
        <v>2381400</v>
      </c>
      <c r="V37" s="296">
        <f t="shared" si="17"/>
        <v>2759400</v>
      </c>
      <c r="W37" s="296">
        <f t="shared" si="17"/>
        <v>3250800</v>
      </c>
      <c r="X37" s="296">
        <f t="shared" ref="X37:AM38" si="18">$E37*(1+HLOOKUP(X$6,$G$1:$L$5,$L$3,0))*X$36</f>
        <v>3780000</v>
      </c>
      <c r="Y37" s="296">
        <f t="shared" si="18"/>
        <v>4384800</v>
      </c>
      <c r="Z37" s="296">
        <f t="shared" si="18"/>
        <v>5103000</v>
      </c>
      <c r="AA37" s="296">
        <f t="shared" si="18"/>
        <v>5934600</v>
      </c>
      <c r="AB37" s="296">
        <f t="shared" si="18"/>
        <v>6879600</v>
      </c>
      <c r="AC37" s="296">
        <f t="shared" si="18"/>
        <v>7938000</v>
      </c>
      <c r="AD37" s="296">
        <f t="shared" si="18"/>
        <v>9185400</v>
      </c>
      <c r="AE37" s="296">
        <f t="shared" si="18"/>
        <v>10491768</v>
      </c>
      <c r="AF37" s="296">
        <f t="shared" si="18"/>
        <v>11063304</v>
      </c>
      <c r="AG37" s="296">
        <f t="shared" si="18"/>
        <v>11675664</v>
      </c>
      <c r="AH37" s="296">
        <f t="shared" si="18"/>
        <v>12288024</v>
      </c>
      <c r="AI37" s="296">
        <f t="shared" si="18"/>
        <v>12982032</v>
      </c>
      <c r="AJ37" s="296">
        <f t="shared" si="18"/>
        <v>13676040</v>
      </c>
      <c r="AK37" s="296">
        <f t="shared" si="18"/>
        <v>14410872</v>
      </c>
      <c r="AL37" s="296">
        <f t="shared" si="18"/>
        <v>15186528</v>
      </c>
      <c r="AM37" s="296">
        <f t="shared" si="18"/>
        <v>16003008</v>
      </c>
      <c r="AN37" s="296">
        <f t="shared" ref="AN37:BC38" si="19">$E37*(1+HLOOKUP(AN$6,$G$1:$L$5,$L$3,0))*AN$36</f>
        <v>16860312</v>
      </c>
      <c r="AO37" s="296">
        <f t="shared" si="19"/>
        <v>17758440</v>
      </c>
      <c r="AP37" s="296">
        <f t="shared" si="19"/>
        <v>18738216</v>
      </c>
      <c r="AQ37" s="296">
        <f t="shared" si="19"/>
        <v>21295431.360000003</v>
      </c>
      <c r="AR37" s="296">
        <f t="shared" si="19"/>
        <v>22441769.280000001</v>
      </c>
      <c r="AS37" s="296">
        <f t="shared" si="19"/>
        <v>23632197.120000005</v>
      </c>
      <c r="AT37" s="296">
        <f t="shared" si="19"/>
        <v>24866714.880000003</v>
      </c>
      <c r="AU37" s="296">
        <f t="shared" si="19"/>
        <v>26145322.560000002</v>
      </c>
      <c r="AV37" s="296">
        <f t="shared" si="19"/>
        <v>27556200.000000004</v>
      </c>
      <c r="AW37" s="296">
        <f t="shared" si="19"/>
        <v>28967077.440000005</v>
      </c>
      <c r="AX37" s="296">
        <f t="shared" si="19"/>
        <v>30510224.640000004</v>
      </c>
      <c r="AY37" s="296">
        <f t="shared" si="19"/>
        <v>32097461.760000005</v>
      </c>
      <c r="AZ37" s="296">
        <f t="shared" si="19"/>
        <v>33772878.720000006</v>
      </c>
      <c r="BA37" s="296">
        <f t="shared" si="19"/>
        <v>35492385.600000001</v>
      </c>
      <c r="BB37" s="296">
        <f t="shared" si="19"/>
        <v>37344162.240000002</v>
      </c>
      <c r="BC37" s="296">
        <f t="shared" si="19"/>
        <v>40426929.446400009</v>
      </c>
      <c r="BD37" s="296">
        <f t="shared" ref="BD37:BN38" si="20">$E37*(1+HLOOKUP(BD$6,$G$1:$L$5,$L$3,0))*BD$36</f>
        <v>40474546.56000001</v>
      </c>
      <c r="BE37" s="296">
        <f t="shared" si="20"/>
        <v>40569780.787200011</v>
      </c>
      <c r="BF37" s="296">
        <f t="shared" si="20"/>
        <v>40617397.900800012</v>
      </c>
      <c r="BG37" s="296">
        <f t="shared" si="20"/>
        <v>40712632.128000014</v>
      </c>
      <c r="BH37" s="296">
        <f t="shared" si="20"/>
        <v>40760249.241600007</v>
      </c>
      <c r="BI37" s="296">
        <f t="shared" si="20"/>
        <v>40855483.468800008</v>
      </c>
      <c r="BJ37" s="296">
        <f t="shared" si="20"/>
        <v>40903100.582400009</v>
      </c>
      <c r="BK37" s="296">
        <f t="shared" si="20"/>
        <v>40998334.809600011</v>
      </c>
      <c r="BL37" s="296">
        <f t="shared" si="20"/>
        <v>41093569.036800012</v>
      </c>
      <c r="BM37" s="296">
        <f t="shared" si="20"/>
        <v>41141186.150400013</v>
      </c>
      <c r="BN37" s="297">
        <f t="shared" si="20"/>
        <v>41236420.377600007</v>
      </c>
      <c r="BO37" s="60" t="s">
        <v>101</v>
      </c>
    </row>
    <row r="38" spans="1:68">
      <c r="A38" s="60"/>
      <c r="B38" s="112" t="s">
        <v>346</v>
      </c>
      <c r="C38" s="109"/>
      <c r="D38" s="284"/>
      <c r="E38" s="367">
        <f>E37*(1-C35)</f>
        <v>33600</v>
      </c>
      <c r="F38" s="61"/>
      <c r="G38" s="296">
        <f t="shared" ref="G38" si="21">$E38*(1+HLOOKUP(G$6,$G$1:$L$5,$L$3,0))*G$36</f>
        <v>33600</v>
      </c>
      <c r="H38" s="296">
        <f t="shared" si="17"/>
        <v>100800</v>
      </c>
      <c r="I38" s="296">
        <f t="shared" si="17"/>
        <v>168000</v>
      </c>
      <c r="J38" s="296">
        <f t="shared" si="17"/>
        <v>235200</v>
      </c>
      <c r="K38" s="296">
        <f t="shared" si="17"/>
        <v>302400</v>
      </c>
      <c r="L38" s="296">
        <f t="shared" si="17"/>
        <v>403200</v>
      </c>
      <c r="M38" s="296">
        <f t="shared" si="17"/>
        <v>504000</v>
      </c>
      <c r="N38" s="296">
        <f t="shared" si="17"/>
        <v>604800</v>
      </c>
      <c r="O38" s="296">
        <f t="shared" si="17"/>
        <v>739200</v>
      </c>
      <c r="P38" s="296">
        <f t="shared" si="17"/>
        <v>907200</v>
      </c>
      <c r="Q38" s="296">
        <f t="shared" si="17"/>
        <v>1075200</v>
      </c>
      <c r="R38" s="296">
        <f t="shared" si="17"/>
        <v>1276800</v>
      </c>
      <c r="S38" s="296">
        <f t="shared" si="17"/>
        <v>1632960</v>
      </c>
      <c r="T38" s="296">
        <f t="shared" si="17"/>
        <v>1923264</v>
      </c>
      <c r="U38" s="296">
        <f t="shared" si="17"/>
        <v>2286144</v>
      </c>
      <c r="V38" s="296">
        <f t="shared" si="17"/>
        <v>2649024</v>
      </c>
      <c r="W38" s="296">
        <f t="shared" si="17"/>
        <v>3120768</v>
      </c>
      <c r="X38" s="296">
        <f t="shared" si="18"/>
        <v>3628800</v>
      </c>
      <c r="Y38" s="296">
        <f t="shared" si="18"/>
        <v>4209408</v>
      </c>
      <c r="Z38" s="296">
        <f t="shared" si="18"/>
        <v>4898880</v>
      </c>
      <c r="AA38" s="296">
        <f t="shared" si="18"/>
        <v>5697216</v>
      </c>
      <c r="AB38" s="296">
        <f t="shared" si="18"/>
        <v>6604416</v>
      </c>
      <c r="AC38" s="296">
        <f t="shared" si="18"/>
        <v>7620480</v>
      </c>
      <c r="AD38" s="296">
        <f t="shared" si="18"/>
        <v>8817984</v>
      </c>
      <c r="AE38" s="296">
        <f t="shared" si="18"/>
        <v>10072097.279999999</v>
      </c>
      <c r="AF38" s="296">
        <f t="shared" si="18"/>
        <v>10620771.84</v>
      </c>
      <c r="AG38" s="296">
        <f t="shared" si="18"/>
        <v>11208637.439999999</v>
      </c>
      <c r="AH38" s="296">
        <f t="shared" si="18"/>
        <v>11796503.040000001</v>
      </c>
      <c r="AI38" s="296">
        <f t="shared" si="18"/>
        <v>12462750.720000001</v>
      </c>
      <c r="AJ38" s="296">
        <f t="shared" si="18"/>
        <v>13128998.4</v>
      </c>
      <c r="AK38" s="296">
        <f t="shared" si="18"/>
        <v>13834437.120000001</v>
      </c>
      <c r="AL38" s="296">
        <f t="shared" si="18"/>
        <v>14579066.880000001</v>
      </c>
      <c r="AM38" s="296">
        <f t="shared" si="18"/>
        <v>15362887.68</v>
      </c>
      <c r="AN38" s="296">
        <f t="shared" si="19"/>
        <v>16185899.52</v>
      </c>
      <c r="AO38" s="296">
        <f t="shared" si="19"/>
        <v>17048102.400000002</v>
      </c>
      <c r="AP38" s="296">
        <f t="shared" si="19"/>
        <v>17988687.359999999</v>
      </c>
      <c r="AQ38" s="296">
        <f t="shared" si="19"/>
        <v>20443614.105600003</v>
      </c>
      <c r="AR38" s="296">
        <f t="shared" si="19"/>
        <v>21544098.508800004</v>
      </c>
      <c r="AS38" s="296">
        <f t="shared" si="19"/>
        <v>22686909.235200003</v>
      </c>
      <c r="AT38" s="296">
        <f t="shared" si="19"/>
        <v>23872046.284800004</v>
      </c>
      <c r="AU38" s="296">
        <f t="shared" si="19"/>
        <v>25099509.657600004</v>
      </c>
      <c r="AV38" s="296">
        <f t="shared" si="19"/>
        <v>26453952.000000004</v>
      </c>
      <c r="AW38" s="296">
        <f t="shared" si="19"/>
        <v>27808394.342400003</v>
      </c>
      <c r="AX38" s="296">
        <f t="shared" si="19"/>
        <v>29289815.654400006</v>
      </c>
      <c r="AY38" s="296">
        <f t="shared" si="19"/>
        <v>30813563.289600004</v>
      </c>
      <c r="AZ38" s="296">
        <f t="shared" si="19"/>
        <v>32421963.571200006</v>
      </c>
      <c r="BA38" s="296">
        <f t="shared" si="19"/>
        <v>34072690.176000006</v>
      </c>
      <c r="BB38" s="296">
        <f t="shared" si="19"/>
        <v>35850395.750400007</v>
      </c>
      <c r="BC38" s="296">
        <f t="shared" si="19"/>
        <v>38809852.268544003</v>
      </c>
      <c r="BD38" s="296">
        <f t="shared" si="20"/>
        <v>38855564.697600007</v>
      </c>
      <c r="BE38" s="296">
        <f t="shared" si="20"/>
        <v>38946989.555712007</v>
      </c>
      <c r="BF38" s="296">
        <f t="shared" si="20"/>
        <v>38992701.984768003</v>
      </c>
      <c r="BG38" s="296">
        <f t="shared" si="20"/>
        <v>39084126.842880011</v>
      </c>
      <c r="BH38" s="296">
        <f t="shared" si="20"/>
        <v>39129839.271936007</v>
      </c>
      <c r="BI38" s="296">
        <f t="shared" si="20"/>
        <v>39221264.130048007</v>
      </c>
      <c r="BJ38" s="296">
        <f t="shared" si="20"/>
        <v>39266976.55910401</v>
      </c>
      <c r="BK38" s="296">
        <f t="shared" si="20"/>
        <v>39358401.41721601</v>
      </c>
      <c r="BL38" s="296">
        <f t="shared" si="20"/>
        <v>39449826.27532801</v>
      </c>
      <c r="BM38" s="296">
        <f t="shared" si="20"/>
        <v>39495538.704384007</v>
      </c>
      <c r="BN38" s="297">
        <f t="shared" si="20"/>
        <v>39586963.562496006</v>
      </c>
      <c r="BO38" s="60" t="s">
        <v>101</v>
      </c>
    </row>
    <row r="39" spans="1:68">
      <c r="A39" s="60"/>
      <c r="B39" s="364" t="s">
        <v>327</v>
      </c>
      <c r="C39" s="109"/>
      <c r="D39" s="284"/>
      <c r="E39" s="284"/>
      <c r="F39" s="338"/>
      <c r="G39" s="296">
        <f>G37-G38</f>
        <v>1400</v>
      </c>
      <c r="H39" s="296">
        <f t="shared" ref="H39:BN39" si="22">H37-H38</f>
        <v>4200</v>
      </c>
      <c r="I39" s="296">
        <f t="shared" si="22"/>
        <v>7000</v>
      </c>
      <c r="J39" s="296">
        <f t="shared" si="22"/>
        <v>9800</v>
      </c>
      <c r="K39" s="296">
        <f t="shared" si="22"/>
        <v>12600</v>
      </c>
      <c r="L39" s="296">
        <f t="shared" si="22"/>
        <v>16800</v>
      </c>
      <c r="M39" s="296">
        <f t="shared" si="22"/>
        <v>21000</v>
      </c>
      <c r="N39" s="296">
        <f t="shared" si="22"/>
        <v>25200</v>
      </c>
      <c r="O39" s="296">
        <f t="shared" si="22"/>
        <v>30800</v>
      </c>
      <c r="P39" s="296">
        <f t="shared" si="22"/>
        <v>37800</v>
      </c>
      <c r="Q39" s="296">
        <f t="shared" si="22"/>
        <v>44800</v>
      </c>
      <c r="R39" s="296">
        <f t="shared" si="22"/>
        <v>53200</v>
      </c>
      <c r="S39" s="296">
        <f t="shared" si="22"/>
        <v>68040</v>
      </c>
      <c r="T39" s="296">
        <f t="shared" si="22"/>
        <v>80136</v>
      </c>
      <c r="U39" s="296">
        <f t="shared" si="22"/>
        <v>95256</v>
      </c>
      <c r="V39" s="296">
        <f t="shared" si="22"/>
        <v>110376</v>
      </c>
      <c r="W39" s="296">
        <f t="shared" si="22"/>
        <v>130032</v>
      </c>
      <c r="X39" s="296">
        <f t="shared" si="22"/>
        <v>151200</v>
      </c>
      <c r="Y39" s="296">
        <f t="shared" si="22"/>
        <v>175392</v>
      </c>
      <c r="Z39" s="296">
        <f t="shared" si="22"/>
        <v>204120</v>
      </c>
      <c r="AA39" s="296">
        <f t="shared" si="22"/>
        <v>237384</v>
      </c>
      <c r="AB39" s="296">
        <f t="shared" si="22"/>
        <v>275184</v>
      </c>
      <c r="AC39" s="296">
        <f t="shared" si="22"/>
        <v>317520</v>
      </c>
      <c r="AD39" s="296">
        <f t="shared" si="22"/>
        <v>367416</v>
      </c>
      <c r="AE39" s="296">
        <f t="shared" si="22"/>
        <v>419670.72000000067</v>
      </c>
      <c r="AF39" s="296">
        <f t="shared" si="22"/>
        <v>442532.16000000015</v>
      </c>
      <c r="AG39" s="296">
        <f t="shared" si="22"/>
        <v>467026.56000000052</v>
      </c>
      <c r="AH39" s="296">
        <f t="shared" si="22"/>
        <v>491520.95999999903</v>
      </c>
      <c r="AI39" s="296">
        <f t="shared" si="22"/>
        <v>519281.27999999933</v>
      </c>
      <c r="AJ39" s="296">
        <f t="shared" si="22"/>
        <v>547041.59999999963</v>
      </c>
      <c r="AK39" s="296">
        <f t="shared" si="22"/>
        <v>576434.87999999896</v>
      </c>
      <c r="AL39" s="296">
        <f t="shared" si="22"/>
        <v>607461.11999999918</v>
      </c>
      <c r="AM39" s="296">
        <f t="shared" si="22"/>
        <v>640120.3200000003</v>
      </c>
      <c r="AN39" s="296">
        <f t="shared" si="22"/>
        <v>674412.48000000045</v>
      </c>
      <c r="AO39" s="296">
        <f t="shared" si="22"/>
        <v>710337.59999999776</v>
      </c>
      <c r="AP39" s="296">
        <f t="shared" si="22"/>
        <v>749528.6400000006</v>
      </c>
      <c r="AQ39" s="296">
        <f t="shared" si="22"/>
        <v>851817.25439999998</v>
      </c>
      <c r="AR39" s="296">
        <f t="shared" si="22"/>
        <v>897670.77119999751</v>
      </c>
      <c r="AS39" s="296">
        <f t="shared" si="22"/>
        <v>945287.88480000198</v>
      </c>
      <c r="AT39" s="296">
        <f t="shared" si="22"/>
        <v>994668.59519999847</v>
      </c>
      <c r="AU39" s="296">
        <f t="shared" si="22"/>
        <v>1045812.9023999982</v>
      </c>
      <c r="AV39" s="296">
        <f t="shared" si="22"/>
        <v>1102248</v>
      </c>
      <c r="AW39" s="296">
        <f t="shared" si="22"/>
        <v>1158683.0976000018</v>
      </c>
      <c r="AX39" s="296">
        <f t="shared" si="22"/>
        <v>1220408.9855999984</v>
      </c>
      <c r="AY39" s="296">
        <f t="shared" si="22"/>
        <v>1283898.4704000019</v>
      </c>
      <c r="AZ39" s="296">
        <f t="shared" si="22"/>
        <v>1350915.1488000005</v>
      </c>
      <c r="BA39" s="296">
        <f t="shared" si="22"/>
        <v>1419695.423999995</v>
      </c>
      <c r="BB39" s="296">
        <f t="shared" si="22"/>
        <v>1493766.4895999953</v>
      </c>
      <c r="BC39" s="296">
        <f t="shared" si="22"/>
        <v>1617077.1778560057</v>
      </c>
      <c r="BD39" s="296">
        <f t="shared" si="22"/>
        <v>1618981.8624000028</v>
      </c>
      <c r="BE39" s="296">
        <f t="shared" si="22"/>
        <v>1622791.2314880043</v>
      </c>
      <c r="BF39" s="296">
        <f t="shared" si="22"/>
        <v>1624695.9160320088</v>
      </c>
      <c r="BG39" s="296">
        <f t="shared" si="22"/>
        <v>1628505.2851200029</v>
      </c>
      <c r="BH39" s="296">
        <f t="shared" si="22"/>
        <v>1630409.969664</v>
      </c>
      <c r="BI39" s="296">
        <f t="shared" si="22"/>
        <v>1634219.3387520015</v>
      </c>
      <c r="BJ39" s="296">
        <f t="shared" si="22"/>
        <v>1636124.0232959986</v>
      </c>
      <c r="BK39" s="296">
        <f t="shared" si="22"/>
        <v>1639933.3923840001</v>
      </c>
      <c r="BL39" s="296">
        <f t="shared" si="22"/>
        <v>1643742.7614720017</v>
      </c>
      <c r="BM39" s="296">
        <f t="shared" si="22"/>
        <v>1645647.4460160062</v>
      </c>
      <c r="BN39" s="297">
        <f t="shared" si="22"/>
        <v>1649456.8151040003</v>
      </c>
      <c r="BO39" s="60" t="s">
        <v>101</v>
      </c>
    </row>
    <row r="40" spans="1:68" s="58" customFormat="1">
      <c r="B40" s="364" t="s">
        <v>308</v>
      </c>
      <c r="C40" s="109"/>
      <c r="D40" s="284"/>
      <c r="E40" s="284"/>
      <c r="F40" s="61"/>
      <c r="G40" s="296">
        <f>G37*HLOOKUP(G$6,$G$1:$L$5,$L$5,0)</f>
        <v>0</v>
      </c>
      <c r="H40" s="296">
        <f t="shared" ref="H40:BN40" si="23">H37*HLOOKUP(H$6,$G$1:$L$5,$L$5,0)</f>
        <v>0</v>
      </c>
      <c r="I40" s="296">
        <f t="shared" si="23"/>
        <v>0</v>
      </c>
      <c r="J40" s="296">
        <f t="shared" si="23"/>
        <v>0</v>
      </c>
      <c r="K40" s="296">
        <f t="shared" si="23"/>
        <v>0</v>
      </c>
      <c r="L40" s="296">
        <f t="shared" si="23"/>
        <v>0</v>
      </c>
      <c r="M40" s="296">
        <f t="shared" si="23"/>
        <v>0</v>
      </c>
      <c r="N40" s="296">
        <f t="shared" si="23"/>
        <v>0</v>
      </c>
      <c r="O40" s="296">
        <f t="shared" si="23"/>
        <v>0</v>
      </c>
      <c r="P40" s="296">
        <f t="shared" si="23"/>
        <v>0</v>
      </c>
      <c r="Q40" s="296">
        <f t="shared" si="23"/>
        <v>0</v>
      </c>
      <c r="R40" s="296">
        <f t="shared" si="23"/>
        <v>0</v>
      </c>
      <c r="S40" s="296">
        <f t="shared" si="23"/>
        <v>0</v>
      </c>
      <c r="T40" s="296">
        <f t="shared" si="23"/>
        <v>0</v>
      </c>
      <c r="U40" s="296">
        <f t="shared" si="23"/>
        <v>0</v>
      </c>
      <c r="V40" s="296">
        <f t="shared" si="23"/>
        <v>0</v>
      </c>
      <c r="W40" s="296">
        <f t="shared" si="23"/>
        <v>0</v>
      </c>
      <c r="X40" s="296">
        <f t="shared" si="23"/>
        <v>0</v>
      </c>
      <c r="Y40" s="296">
        <f t="shared" si="23"/>
        <v>0</v>
      </c>
      <c r="Z40" s="296">
        <f t="shared" si="23"/>
        <v>0</v>
      </c>
      <c r="AA40" s="296">
        <f t="shared" si="23"/>
        <v>0</v>
      </c>
      <c r="AB40" s="296">
        <f t="shared" si="23"/>
        <v>0</v>
      </c>
      <c r="AC40" s="296">
        <f t="shared" si="23"/>
        <v>0</v>
      </c>
      <c r="AD40" s="296">
        <f t="shared" si="23"/>
        <v>0</v>
      </c>
      <c r="AE40" s="296">
        <f t="shared" si="23"/>
        <v>0</v>
      </c>
      <c r="AF40" s="296">
        <f t="shared" si="23"/>
        <v>0</v>
      </c>
      <c r="AG40" s="296">
        <f t="shared" si="23"/>
        <v>0</v>
      </c>
      <c r="AH40" s="296">
        <f t="shared" si="23"/>
        <v>0</v>
      </c>
      <c r="AI40" s="296">
        <f t="shared" si="23"/>
        <v>0</v>
      </c>
      <c r="AJ40" s="296">
        <f t="shared" si="23"/>
        <v>0</v>
      </c>
      <c r="AK40" s="296">
        <f t="shared" si="23"/>
        <v>0</v>
      </c>
      <c r="AL40" s="296">
        <f t="shared" si="23"/>
        <v>0</v>
      </c>
      <c r="AM40" s="296">
        <f t="shared" si="23"/>
        <v>0</v>
      </c>
      <c r="AN40" s="296">
        <f t="shared" si="23"/>
        <v>0</v>
      </c>
      <c r="AO40" s="296">
        <f t="shared" si="23"/>
        <v>0</v>
      </c>
      <c r="AP40" s="296">
        <f t="shared" si="23"/>
        <v>0</v>
      </c>
      <c r="AQ40" s="296">
        <f t="shared" si="23"/>
        <v>0</v>
      </c>
      <c r="AR40" s="296">
        <f t="shared" si="23"/>
        <v>0</v>
      </c>
      <c r="AS40" s="296">
        <f t="shared" si="23"/>
        <v>0</v>
      </c>
      <c r="AT40" s="296">
        <f t="shared" si="23"/>
        <v>0</v>
      </c>
      <c r="AU40" s="296">
        <f t="shared" si="23"/>
        <v>0</v>
      </c>
      <c r="AV40" s="296">
        <f t="shared" si="23"/>
        <v>0</v>
      </c>
      <c r="AW40" s="296">
        <f t="shared" si="23"/>
        <v>0</v>
      </c>
      <c r="AX40" s="296">
        <f t="shared" si="23"/>
        <v>0</v>
      </c>
      <c r="AY40" s="296">
        <f t="shared" si="23"/>
        <v>0</v>
      </c>
      <c r="AZ40" s="296">
        <f t="shared" si="23"/>
        <v>0</v>
      </c>
      <c r="BA40" s="296">
        <f t="shared" si="23"/>
        <v>0</v>
      </c>
      <c r="BB40" s="296">
        <f t="shared" si="23"/>
        <v>0</v>
      </c>
      <c r="BC40" s="296">
        <f t="shared" si="23"/>
        <v>0</v>
      </c>
      <c r="BD40" s="296">
        <f t="shared" si="23"/>
        <v>0</v>
      </c>
      <c r="BE40" s="296">
        <f t="shared" si="23"/>
        <v>0</v>
      </c>
      <c r="BF40" s="296">
        <f t="shared" si="23"/>
        <v>0</v>
      </c>
      <c r="BG40" s="296">
        <f t="shared" si="23"/>
        <v>0</v>
      </c>
      <c r="BH40" s="296">
        <f t="shared" si="23"/>
        <v>0</v>
      </c>
      <c r="BI40" s="296">
        <f t="shared" si="23"/>
        <v>0</v>
      </c>
      <c r="BJ40" s="296">
        <f t="shared" si="23"/>
        <v>0</v>
      </c>
      <c r="BK40" s="296">
        <f t="shared" si="23"/>
        <v>0</v>
      </c>
      <c r="BL40" s="296">
        <f t="shared" si="23"/>
        <v>0</v>
      </c>
      <c r="BM40" s="296">
        <f t="shared" si="23"/>
        <v>0</v>
      </c>
      <c r="BN40" s="297">
        <f t="shared" si="23"/>
        <v>0</v>
      </c>
      <c r="BO40" s="60" t="s">
        <v>101</v>
      </c>
    </row>
    <row r="41" spans="1:68" s="58" customFormat="1">
      <c r="B41" s="285"/>
      <c r="C41" s="108"/>
      <c r="D41" s="392"/>
      <c r="E41" s="361"/>
      <c r="F41" s="83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7"/>
      <c r="BO41" s="60" t="s">
        <v>101</v>
      </c>
    </row>
    <row r="42" spans="1:68" s="58" customFormat="1">
      <c r="A42" s="60">
        <v>3</v>
      </c>
      <c r="B42" s="114" t="s">
        <v>325</v>
      </c>
      <c r="C42" s="109">
        <v>7.4999999999999997E-2</v>
      </c>
      <c r="D42" s="108">
        <f>Revenue_B2C!D42</f>
        <v>0.12</v>
      </c>
      <c r="E42" s="284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283"/>
      <c r="BO42" s="60" t="s">
        <v>101</v>
      </c>
    </row>
    <row r="43" spans="1:68" s="58" customFormat="1">
      <c r="A43" s="56"/>
      <c r="B43" s="112" t="s">
        <v>322</v>
      </c>
      <c r="C43" s="284"/>
      <c r="D43" s="374"/>
      <c r="E43" s="361"/>
      <c r="F43" s="44"/>
      <c r="G43" s="296">
        <f t="shared" ref="G43:BN43" si="24">ROUND(G$25*$D42,0)</f>
        <v>1</v>
      </c>
      <c r="H43" s="296">
        <f t="shared" si="24"/>
        <v>3</v>
      </c>
      <c r="I43" s="296">
        <f t="shared" si="24"/>
        <v>5</v>
      </c>
      <c r="J43" s="296">
        <f t="shared" si="24"/>
        <v>7</v>
      </c>
      <c r="K43" s="296">
        <f t="shared" si="24"/>
        <v>9</v>
      </c>
      <c r="L43" s="296">
        <f t="shared" si="24"/>
        <v>12</v>
      </c>
      <c r="M43" s="296">
        <f t="shared" si="24"/>
        <v>15</v>
      </c>
      <c r="N43" s="296">
        <f t="shared" si="24"/>
        <v>18</v>
      </c>
      <c r="O43" s="296">
        <f t="shared" si="24"/>
        <v>22</v>
      </c>
      <c r="P43" s="296">
        <f t="shared" si="24"/>
        <v>27</v>
      </c>
      <c r="Q43" s="296">
        <f t="shared" si="24"/>
        <v>32</v>
      </c>
      <c r="R43" s="296">
        <f t="shared" si="24"/>
        <v>38</v>
      </c>
      <c r="S43" s="296">
        <f t="shared" si="24"/>
        <v>45</v>
      </c>
      <c r="T43" s="296">
        <f t="shared" si="24"/>
        <v>53</v>
      </c>
      <c r="U43" s="296">
        <f t="shared" si="24"/>
        <v>63</v>
      </c>
      <c r="V43" s="296">
        <f t="shared" si="24"/>
        <v>73</v>
      </c>
      <c r="W43" s="296">
        <f t="shared" si="24"/>
        <v>86</v>
      </c>
      <c r="X43" s="296">
        <f t="shared" si="24"/>
        <v>100</v>
      </c>
      <c r="Y43" s="296">
        <f t="shared" si="24"/>
        <v>116</v>
      </c>
      <c r="Z43" s="296">
        <f t="shared" si="24"/>
        <v>135</v>
      </c>
      <c r="AA43" s="296">
        <f t="shared" si="24"/>
        <v>157</v>
      </c>
      <c r="AB43" s="296">
        <f t="shared" si="24"/>
        <v>182</v>
      </c>
      <c r="AC43" s="296">
        <f t="shared" si="24"/>
        <v>210</v>
      </c>
      <c r="AD43" s="296">
        <f t="shared" si="24"/>
        <v>243</v>
      </c>
      <c r="AE43" s="296">
        <f t="shared" si="24"/>
        <v>257</v>
      </c>
      <c r="AF43" s="296">
        <f t="shared" si="24"/>
        <v>271</v>
      </c>
      <c r="AG43" s="296">
        <f t="shared" si="24"/>
        <v>286</v>
      </c>
      <c r="AH43" s="296">
        <f t="shared" si="24"/>
        <v>301</v>
      </c>
      <c r="AI43" s="296">
        <f t="shared" si="24"/>
        <v>318</v>
      </c>
      <c r="AJ43" s="296">
        <f t="shared" si="24"/>
        <v>335</v>
      </c>
      <c r="AK43" s="296">
        <f t="shared" si="24"/>
        <v>353</v>
      </c>
      <c r="AL43" s="296">
        <f t="shared" si="24"/>
        <v>372</v>
      </c>
      <c r="AM43" s="296">
        <f t="shared" si="24"/>
        <v>392</v>
      </c>
      <c r="AN43" s="296">
        <f t="shared" si="24"/>
        <v>413</v>
      </c>
      <c r="AO43" s="296">
        <f t="shared" si="24"/>
        <v>435</v>
      </c>
      <c r="AP43" s="296">
        <f t="shared" si="24"/>
        <v>459</v>
      </c>
      <c r="AQ43" s="296">
        <f t="shared" si="24"/>
        <v>483</v>
      </c>
      <c r="AR43" s="296">
        <f t="shared" si="24"/>
        <v>509</v>
      </c>
      <c r="AS43" s="296">
        <f t="shared" si="24"/>
        <v>536</v>
      </c>
      <c r="AT43" s="296">
        <f t="shared" si="24"/>
        <v>564</v>
      </c>
      <c r="AU43" s="296">
        <f t="shared" si="24"/>
        <v>593</v>
      </c>
      <c r="AV43" s="296">
        <f t="shared" si="24"/>
        <v>625</v>
      </c>
      <c r="AW43" s="296">
        <f t="shared" si="24"/>
        <v>657</v>
      </c>
      <c r="AX43" s="296">
        <f t="shared" si="24"/>
        <v>692</v>
      </c>
      <c r="AY43" s="296">
        <f t="shared" si="24"/>
        <v>728</v>
      </c>
      <c r="AZ43" s="296">
        <f t="shared" si="24"/>
        <v>766</v>
      </c>
      <c r="BA43" s="296">
        <f t="shared" si="24"/>
        <v>805</v>
      </c>
      <c r="BB43" s="296">
        <f t="shared" si="24"/>
        <v>847</v>
      </c>
      <c r="BC43" s="296">
        <f t="shared" si="24"/>
        <v>849</v>
      </c>
      <c r="BD43" s="296">
        <f t="shared" si="24"/>
        <v>850</v>
      </c>
      <c r="BE43" s="296">
        <f t="shared" si="24"/>
        <v>852</v>
      </c>
      <c r="BF43" s="296">
        <f t="shared" si="24"/>
        <v>853</v>
      </c>
      <c r="BG43" s="296">
        <f t="shared" si="24"/>
        <v>855</v>
      </c>
      <c r="BH43" s="296">
        <f t="shared" si="24"/>
        <v>856</v>
      </c>
      <c r="BI43" s="296">
        <f t="shared" si="24"/>
        <v>858</v>
      </c>
      <c r="BJ43" s="296">
        <f t="shared" si="24"/>
        <v>859</v>
      </c>
      <c r="BK43" s="296">
        <f t="shared" si="24"/>
        <v>861</v>
      </c>
      <c r="BL43" s="296">
        <f t="shared" si="24"/>
        <v>863</v>
      </c>
      <c r="BM43" s="296">
        <f t="shared" si="24"/>
        <v>864</v>
      </c>
      <c r="BN43" s="297">
        <f t="shared" si="24"/>
        <v>866</v>
      </c>
      <c r="BO43" s="60" t="s">
        <v>101</v>
      </c>
    </row>
    <row r="44" spans="1:68">
      <c r="A44" s="60"/>
      <c r="B44" s="112" t="s">
        <v>323</v>
      </c>
      <c r="C44" s="109"/>
      <c r="D44" s="284"/>
      <c r="E44" s="367">
        <v>5000</v>
      </c>
      <c r="F44" s="61"/>
      <c r="G44" s="296">
        <f>$E44*(1+HLOOKUP(G$6,$G$1:$L$5,$L$3,0))*G$43</f>
        <v>5000</v>
      </c>
      <c r="H44" s="296">
        <f t="shared" ref="H44:W45" si="25">$E44*(1+HLOOKUP(H$6,$G$1:$L$5,$L$3,0))*H$43</f>
        <v>15000</v>
      </c>
      <c r="I44" s="296">
        <f t="shared" si="25"/>
        <v>25000</v>
      </c>
      <c r="J44" s="296">
        <f t="shared" si="25"/>
        <v>35000</v>
      </c>
      <c r="K44" s="296">
        <f t="shared" si="25"/>
        <v>45000</v>
      </c>
      <c r="L44" s="296">
        <f t="shared" si="25"/>
        <v>60000</v>
      </c>
      <c r="M44" s="296">
        <f t="shared" si="25"/>
        <v>75000</v>
      </c>
      <c r="N44" s="296">
        <f t="shared" si="25"/>
        <v>90000</v>
      </c>
      <c r="O44" s="296">
        <f t="shared" si="25"/>
        <v>110000</v>
      </c>
      <c r="P44" s="296">
        <f t="shared" si="25"/>
        <v>135000</v>
      </c>
      <c r="Q44" s="296">
        <f t="shared" si="25"/>
        <v>160000</v>
      </c>
      <c r="R44" s="296">
        <f t="shared" si="25"/>
        <v>190000</v>
      </c>
      <c r="S44" s="296">
        <f t="shared" si="25"/>
        <v>243000</v>
      </c>
      <c r="T44" s="296">
        <f t="shared" si="25"/>
        <v>286200</v>
      </c>
      <c r="U44" s="296">
        <f t="shared" si="25"/>
        <v>340200</v>
      </c>
      <c r="V44" s="296">
        <f t="shared" si="25"/>
        <v>394200</v>
      </c>
      <c r="W44" s="296">
        <f t="shared" si="25"/>
        <v>464400</v>
      </c>
      <c r="X44" s="296">
        <f t="shared" ref="X44:AM45" si="26">$E44*(1+HLOOKUP(X$6,$G$1:$L$5,$L$3,0))*X$43</f>
        <v>540000</v>
      </c>
      <c r="Y44" s="296">
        <f t="shared" si="26"/>
        <v>626400</v>
      </c>
      <c r="Z44" s="296">
        <f t="shared" si="26"/>
        <v>729000</v>
      </c>
      <c r="AA44" s="296">
        <f t="shared" si="26"/>
        <v>847800</v>
      </c>
      <c r="AB44" s="296">
        <f t="shared" si="26"/>
        <v>982800</v>
      </c>
      <c r="AC44" s="296">
        <f t="shared" si="26"/>
        <v>1134000</v>
      </c>
      <c r="AD44" s="296">
        <f t="shared" si="26"/>
        <v>1312200</v>
      </c>
      <c r="AE44" s="296">
        <f t="shared" si="26"/>
        <v>1498824.0000000002</v>
      </c>
      <c r="AF44" s="296">
        <f t="shared" si="26"/>
        <v>1580472.0000000002</v>
      </c>
      <c r="AG44" s="296">
        <f t="shared" si="26"/>
        <v>1667952.0000000002</v>
      </c>
      <c r="AH44" s="296">
        <f t="shared" si="26"/>
        <v>1755432.0000000002</v>
      </c>
      <c r="AI44" s="296">
        <f t="shared" si="26"/>
        <v>1854576.0000000002</v>
      </c>
      <c r="AJ44" s="296">
        <f t="shared" si="26"/>
        <v>1953720.0000000002</v>
      </c>
      <c r="AK44" s="296">
        <f t="shared" si="26"/>
        <v>2058696.0000000002</v>
      </c>
      <c r="AL44" s="296">
        <f t="shared" si="26"/>
        <v>2169504.0000000005</v>
      </c>
      <c r="AM44" s="296">
        <f t="shared" si="26"/>
        <v>2286144.0000000005</v>
      </c>
      <c r="AN44" s="296">
        <f t="shared" ref="AN44:BC45" si="27">$E44*(1+HLOOKUP(AN$6,$G$1:$L$5,$L$3,0))*AN$43</f>
        <v>2408616.0000000005</v>
      </c>
      <c r="AO44" s="296">
        <f t="shared" si="27"/>
        <v>2536920.0000000005</v>
      </c>
      <c r="AP44" s="296">
        <f t="shared" si="27"/>
        <v>2676888.0000000005</v>
      </c>
      <c r="AQ44" s="296">
        <f t="shared" si="27"/>
        <v>3042204.48</v>
      </c>
      <c r="AR44" s="296">
        <f t="shared" si="27"/>
        <v>3205967.04</v>
      </c>
      <c r="AS44" s="296">
        <f t="shared" si="27"/>
        <v>3376028.16</v>
      </c>
      <c r="AT44" s="296">
        <f t="shared" si="27"/>
        <v>3552387.8400000003</v>
      </c>
      <c r="AU44" s="296">
        <f t="shared" si="27"/>
        <v>3735046.08</v>
      </c>
      <c r="AV44" s="296">
        <f t="shared" si="27"/>
        <v>3936600.0000000005</v>
      </c>
      <c r="AW44" s="296">
        <f t="shared" si="27"/>
        <v>4138153.9200000004</v>
      </c>
      <c r="AX44" s="296">
        <f t="shared" si="27"/>
        <v>4358603.5200000005</v>
      </c>
      <c r="AY44" s="296">
        <f t="shared" si="27"/>
        <v>4585351.6800000006</v>
      </c>
      <c r="AZ44" s="296">
        <f t="shared" si="27"/>
        <v>4824696.96</v>
      </c>
      <c r="BA44" s="296">
        <f t="shared" si="27"/>
        <v>5070340.8000000007</v>
      </c>
      <c r="BB44" s="296">
        <f t="shared" si="27"/>
        <v>5334880.32</v>
      </c>
      <c r="BC44" s="296">
        <f t="shared" si="27"/>
        <v>5775275.6352000013</v>
      </c>
      <c r="BD44" s="296">
        <f t="shared" ref="BD44:BN45" si="28">$E44*(1+HLOOKUP(BD$6,$G$1:$L$5,$L$3,0))*BD$43</f>
        <v>5782078.080000001</v>
      </c>
      <c r="BE44" s="296">
        <f t="shared" si="28"/>
        <v>5795682.9696000014</v>
      </c>
      <c r="BF44" s="296">
        <f t="shared" si="28"/>
        <v>5802485.4144000011</v>
      </c>
      <c r="BG44" s="296">
        <f t="shared" si="28"/>
        <v>5816090.3040000014</v>
      </c>
      <c r="BH44" s="296">
        <f t="shared" si="28"/>
        <v>5822892.7488000011</v>
      </c>
      <c r="BI44" s="296">
        <f t="shared" si="28"/>
        <v>5836497.6384000005</v>
      </c>
      <c r="BJ44" s="296">
        <f t="shared" si="28"/>
        <v>5843300.0832000012</v>
      </c>
      <c r="BK44" s="296">
        <f t="shared" si="28"/>
        <v>5856904.9728000006</v>
      </c>
      <c r="BL44" s="296">
        <f t="shared" si="28"/>
        <v>5870509.8624000009</v>
      </c>
      <c r="BM44" s="296">
        <f t="shared" si="28"/>
        <v>5877312.3072000006</v>
      </c>
      <c r="BN44" s="297">
        <f t="shared" si="28"/>
        <v>5890917.196800001</v>
      </c>
      <c r="BO44" s="60" t="s">
        <v>101</v>
      </c>
    </row>
    <row r="45" spans="1:68">
      <c r="A45" s="60"/>
      <c r="B45" s="112" t="s">
        <v>346</v>
      </c>
      <c r="C45" s="109"/>
      <c r="D45" s="284"/>
      <c r="E45" s="367">
        <f>E44*(1-C42)</f>
        <v>4625</v>
      </c>
      <c r="F45" s="61"/>
      <c r="G45" s="296">
        <f t="shared" ref="G45" si="29">$E45*(1+HLOOKUP(G$6,$G$1:$L$5,$L$3,0))*G$43</f>
        <v>4625</v>
      </c>
      <c r="H45" s="296">
        <f t="shared" si="25"/>
        <v>13875</v>
      </c>
      <c r="I45" s="296">
        <f t="shared" si="25"/>
        <v>23125</v>
      </c>
      <c r="J45" s="296">
        <f t="shared" si="25"/>
        <v>32375</v>
      </c>
      <c r="K45" s="296">
        <f t="shared" si="25"/>
        <v>41625</v>
      </c>
      <c r="L45" s="296">
        <f t="shared" si="25"/>
        <v>55500</v>
      </c>
      <c r="M45" s="296">
        <f t="shared" si="25"/>
        <v>69375</v>
      </c>
      <c r="N45" s="296">
        <f t="shared" si="25"/>
        <v>83250</v>
      </c>
      <c r="O45" s="296">
        <f t="shared" si="25"/>
        <v>101750</v>
      </c>
      <c r="P45" s="296">
        <f t="shared" si="25"/>
        <v>124875</v>
      </c>
      <c r="Q45" s="296">
        <f t="shared" si="25"/>
        <v>148000</v>
      </c>
      <c r="R45" s="296">
        <f t="shared" si="25"/>
        <v>175750</v>
      </c>
      <c r="S45" s="296">
        <f t="shared" si="25"/>
        <v>224775</v>
      </c>
      <c r="T45" s="296">
        <f t="shared" si="25"/>
        <v>264735</v>
      </c>
      <c r="U45" s="296">
        <f t="shared" si="25"/>
        <v>314685</v>
      </c>
      <c r="V45" s="296">
        <f t="shared" si="25"/>
        <v>364635</v>
      </c>
      <c r="W45" s="296">
        <f t="shared" si="25"/>
        <v>429570</v>
      </c>
      <c r="X45" s="296">
        <f t="shared" si="26"/>
        <v>499500</v>
      </c>
      <c r="Y45" s="296">
        <f t="shared" si="26"/>
        <v>579420</v>
      </c>
      <c r="Z45" s="296">
        <f t="shared" si="26"/>
        <v>674325</v>
      </c>
      <c r="AA45" s="296">
        <f t="shared" si="26"/>
        <v>784215</v>
      </c>
      <c r="AB45" s="296">
        <f t="shared" si="26"/>
        <v>909090</v>
      </c>
      <c r="AC45" s="296">
        <f t="shared" si="26"/>
        <v>1048950</v>
      </c>
      <c r="AD45" s="296">
        <f t="shared" si="26"/>
        <v>1213785</v>
      </c>
      <c r="AE45" s="296">
        <f t="shared" si="26"/>
        <v>1386412.2000000002</v>
      </c>
      <c r="AF45" s="296">
        <f t="shared" si="26"/>
        <v>1461936.6</v>
      </c>
      <c r="AG45" s="296">
        <f t="shared" si="26"/>
        <v>1542855.6</v>
      </c>
      <c r="AH45" s="296">
        <f t="shared" si="26"/>
        <v>1623774.6</v>
      </c>
      <c r="AI45" s="296">
        <f t="shared" si="26"/>
        <v>1715482.8</v>
      </c>
      <c r="AJ45" s="296">
        <f t="shared" si="26"/>
        <v>1807191.0000000002</v>
      </c>
      <c r="AK45" s="296">
        <f t="shared" si="26"/>
        <v>1904293.8</v>
      </c>
      <c r="AL45" s="296">
        <f t="shared" si="26"/>
        <v>2006791.2000000002</v>
      </c>
      <c r="AM45" s="296">
        <f t="shared" si="26"/>
        <v>2114683.2000000002</v>
      </c>
      <c r="AN45" s="296">
        <f t="shared" si="27"/>
        <v>2227969.8000000003</v>
      </c>
      <c r="AO45" s="296">
        <f t="shared" si="27"/>
        <v>2346651</v>
      </c>
      <c r="AP45" s="296">
        <f t="shared" si="27"/>
        <v>2476121.4000000004</v>
      </c>
      <c r="AQ45" s="296">
        <f t="shared" si="27"/>
        <v>2814039.1440000003</v>
      </c>
      <c r="AR45" s="296">
        <f t="shared" si="27"/>
        <v>2965519.5120000001</v>
      </c>
      <c r="AS45" s="296">
        <f t="shared" si="27"/>
        <v>3122826.0480000004</v>
      </c>
      <c r="AT45" s="296">
        <f t="shared" si="27"/>
        <v>3285958.7520000003</v>
      </c>
      <c r="AU45" s="296">
        <f t="shared" si="27"/>
        <v>3454917.6240000003</v>
      </c>
      <c r="AV45" s="296">
        <f t="shared" si="27"/>
        <v>3641355.0000000005</v>
      </c>
      <c r="AW45" s="296">
        <f t="shared" si="27"/>
        <v>3827792.3760000002</v>
      </c>
      <c r="AX45" s="296">
        <f t="shared" si="27"/>
        <v>4031708.2560000005</v>
      </c>
      <c r="AY45" s="296">
        <f t="shared" si="27"/>
        <v>4241450.3040000005</v>
      </c>
      <c r="AZ45" s="296">
        <f t="shared" si="27"/>
        <v>4462844.6880000001</v>
      </c>
      <c r="BA45" s="296">
        <f t="shared" si="27"/>
        <v>4690065.24</v>
      </c>
      <c r="BB45" s="296">
        <f t="shared" si="27"/>
        <v>4934764.2960000001</v>
      </c>
      <c r="BC45" s="296">
        <f t="shared" si="27"/>
        <v>5342129.9625600008</v>
      </c>
      <c r="BD45" s="296">
        <f t="shared" si="28"/>
        <v>5348422.2240000013</v>
      </c>
      <c r="BE45" s="296">
        <f t="shared" si="28"/>
        <v>5361006.7468800014</v>
      </c>
      <c r="BF45" s="296">
        <f t="shared" si="28"/>
        <v>5367299.008320001</v>
      </c>
      <c r="BG45" s="296">
        <f t="shared" si="28"/>
        <v>5379883.531200001</v>
      </c>
      <c r="BH45" s="296">
        <f t="shared" si="28"/>
        <v>5386175.7926400006</v>
      </c>
      <c r="BI45" s="296">
        <f t="shared" si="28"/>
        <v>5398760.3155200006</v>
      </c>
      <c r="BJ45" s="296">
        <f t="shared" si="28"/>
        <v>5405052.5769600011</v>
      </c>
      <c r="BK45" s="296">
        <f t="shared" si="28"/>
        <v>5417637.0998400012</v>
      </c>
      <c r="BL45" s="296">
        <f t="shared" si="28"/>
        <v>5430221.6227200013</v>
      </c>
      <c r="BM45" s="296">
        <f t="shared" si="28"/>
        <v>5436513.8841600008</v>
      </c>
      <c r="BN45" s="297">
        <f t="shared" si="28"/>
        <v>5449098.4070400009</v>
      </c>
      <c r="BO45" s="60" t="s">
        <v>101</v>
      </c>
    </row>
    <row r="46" spans="1:68">
      <c r="A46" s="60"/>
      <c r="B46" s="364" t="s">
        <v>327</v>
      </c>
      <c r="C46" s="109"/>
      <c r="D46" s="284"/>
      <c r="E46" s="284"/>
      <c r="F46" s="338"/>
      <c r="G46" s="296">
        <f>G44-G45</f>
        <v>375</v>
      </c>
      <c r="H46" s="296">
        <f t="shared" ref="H46:BN46" si="30">H44-H45</f>
        <v>1125</v>
      </c>
      <c r="I46" s="296">
        <f t="shared" si="30"/>
        <v>1875</v>
      </c>
      <c r="J46" s="296">
        <f t="shared" si="30"/>
        <v>2625</v>
      </c>
      <c r="K46" s="296">
        <f t="shared" si="30"/>
        <v>3375</v>
      </c>
      <c r="L46" s="296">
        <f t="shared" si="30"/>
        <v>4500</v>
      </c>
      <c r="M46" s="296">
        <f t="shared" si="30"/>
        <v>5625</v>
      </c>
      <c r="N46" s="296">
        <f t="shared" si="30"/>
        <v>6750</v>
      </c>
      <c r="O46" s="296">
        <f t="shared" si="30"/>
        <v>8250</v>
      </c>
      <c r="P46" s="296">
        <f t="shared" si="30"/>
        <v>10125</v>
      </c>
      <c r="Q46" s="296">
        <f t="shared" si="30"/>
        <v>12000</v>
      </c>
      <c r="R46" s="296">
        <f t="shared" si="30"/>
        <v>14250</v>
      </c>
      <c r="S46" s="296">
        <f t="shared" si="30"/>
        <v>18225</v>
      </c>
      <c r="T46" s="296">
        <f t="shared" si="30"/>
        <v>21465</v>
      </c>
      <c r="U46" s="296">
        <f t="shared" si="30"/>
        <v>25515</v>
      </c>
      <c r="V46" s="296">
        <f t="shared" si="30"/>
        <v>29565</v>
      </c>
      <c r="W46" s="296">
        <f t="shared" si="30"/>
        <v>34830</v>
      </c>
      <c r="X46" s="296">
        <f t="shared" si="30"/>
        <v>40500</v>
      </c>
      <c r="Y46" s="296">
        <f t="shared" si="30"/>
        <v>46980</v>
      </c>
      <c r="Z46" s="296">
        <f t="shared" si="30"/>
        <v>54675</v>
      </c>
      <c r="AA46" s="296">
        <f t="shared" si="30"/>
        <v>63585</v>
      </c>
      <c r="AB46" s="296">
        <f t="shared" si="30"/>
        <v>73710</v>
      </c>
      <c r="AC46" s="296">
        <f t="shared" si="30"/>
        <v>85050</v>
      </c>
      <c r="AD46" s="296">
        <f t="shared" si="30"/>
        <v>98415</v>
      </c>
      <c r="AE46" s="296">
        <f t="shared" si="30"/>
        <v>112411.80000000005</v>
      </c>
      <c r="AF46" s="296">
        <f t="shared" si="30"/>
        <v>118535.40000000014</v>
      </c>
      <c r="AG46" s="296">
        <f t="shared" si="30"/>
        <v>125096.40000000014</v>
      </c>
      <c r="AH46" s="296">
        <f t="shared" si="30"/>
        <v>131657.40000000014</v>
      </c>
      <c r="AI46" s="296">
        <f t="shared" si="30"/>
        <v>139093.20000000019</v>
      </c>
      <c r="AJ46" s="296">
        <f t="shared" si="30"/>
        <v>146529</v>
      </c>
      <c r="AK46" s="296">
        <f t="shared" si="30"/>
        <v>154402.20000000019</v>
      </c>
      <c r="AL46" s="296">
        <f t="shared" si="30"/>
        <v>162712.80000000028</v>
      </c>
      <c r="AM46" s="296">
        <f t="shared" si="30"/>
        <v>171460.80000000028</v>
      </c>
      <c r="AN46" s="296">
        <f t="shared" si="30"/>
        <v>180646.20000000019</v>
      </c>
      <c r="AO46" s="296">
        <f t="shared" si="30"/>
        <v>190269.00000000047</v>
      </c>
      <c r="AP46" s="296">
        <f t="shared" si="30"/>
        <v>200766.60000000009</v>
      </c>
      <c r="AQ46" s="296">
        <f t="shared" si="30"/>
        <v>228165.33599999966</v>
      </c>
      <c r="AR46" s="296">
        <f t="shared" si="30"/>
        <v>240447.52799999993</v>
      </c>
      <c r="AS46" s="296">
        <f t="shared" si="30"/>
        <v>253202.11199999973</v>
      </c>
      <c r="AT46" s="296">
        <f t="shared" si="30"/>
        <v>266429.08799999999</v>
      </c>
      <c r="AU46" s="296">
        <f t="shared" si="30"/>
        <v>280128.45599999977</v>
      </c>
      <c r="AV46" s="296">
        <f t="shared" si="30"/>
        <v>295245</v>
      </c>
      <c r="AW46" s="296">
        <f t="shared" si="30"/>
        <v>310361.54400000023</v>
      </c>
      <c r="AX46" s="296">
        <f t="shared" si="30"/>
        <v>326895.26399999997</v>
      </c>
      <c r="AY46" s="296">
        <f t="shared" si="30"/>
        <v>343901.37600000016</v>
      </c>
      <c r="AZ46" s="296">
        <f t="shared" si="30"/>
        <v>361852.27199999988</v>
      </c>
      <c r="BA46" s="296">
        <f t="shared" si="30"/>
        <v>380275.56000000052</v>
      </c>
      <c r="BB46" s="296">
        <f t="shared" si="30"/>
        <v>400116.02400000021</v>
      </c>
      <c r="BC46" s="296">
        <f t="shared" si="30"/>
        <v>433145.67264000047</v>
      </c>
      <c r="BD46" s="296">
        <f t="shared" si="30"/>
        <v>433655.85599999968</v>
      </c>
      <c r="BE46" s="296">
        <f t="shared" si="30"/>
        <v>434676.22271999996</v>
      </c>
      <c r="BF46" s="296">
        <f t="shared" si="30"/>
        <v>435186.4060800001</v>
      </c>
      <c r="BG46" s="296">
        <f t="shared" si="30"/>
        <v>436206.77280000038</v>
      </c>
      <c r="BH46" s="296">
        <f t="shared" si="30"/>
        <v>436716.95616000053</v>
      </c>
      <c r="BI46" s="296">
        <f t="shared" si="30"/>
        <v>437737.32287999988</v>
      </c>
      <c r="BJ46" s="296">
        <f t="shared" si="30"/>
        <v>438247.50624000002</v>
      </c>
      <c r="BK46" s="296">
        <f t="shared" si="30"/>
        <v>439267.87295999937</v>
      </c>
      <c r="BL46" s="296">
        <f t="shared" si="30"/>
        <v>440288.23967999965</v>
      </c>
      <c r="BM46" s="296">
        <f t="shared" si="30"/>
        <v>440798.42303999979</v>
      </c>
      <c r="BN46" s="297">
        <f t="shared" si="30"/>
        <v>441818.78976000007</v>
      </c>
      <c r="BO46" s="60" t="s">
        <v>101</v>
      </c>
    </row>
    <row r="47" spans="1:68" s="58" customFormat="1">
      <c r="B47" s="364" t="s">
        <v>308</v>
      </c>
      <c r="C47" s="109"/>
      <c r="D47" s="284"/>
      <c r="E47" s="284"/>
      <c r="F47" s="61"/>
      <c r="G47" s="296">
        <f>G44*HLOOKUP(G$6,$G$1:$L$5,$L$5,0)</f>
        <v>0</v>
      </c>
      <c r="H47" s="296">
        <f t="shared" ref="H47:BN47" si="31">H44*HLOOKUP(H$6,$G$1:$L$5,$L$5,0)</f>
        <v>0</v>
      </c>
      <c r="I47" s="296">
        <f t="shared" si="31"/>
        <v>0</v>
      </c>
      <c r="J47" s="296">
        <f t="shared" si="31"/>
        <v>0</v>
      </c>
      <c r="K47" s="296">
        <f t="shared" si="31"/>
        <v>0</v>
      </c>
      <c r="L47" s="296">
        <f t="shared" si="31"/>
        <v>0</v>
      </c>
      <c r="M47" s="296">
        <f t="shared" si="31"/>
        <v>0</v>
      </c>
      <c r="N47" s="296">
        <f t="shared" si="31"/>
        <v>0</v>
      </c>
      <c r="O47" s="296">
        <f t="shared" si="31"/>
        <v>0</v>
      </c>
      <c r="P47" s="296">
        <f t="shared" si="31"/>
        <v>0</v>
      </c>
      <c r="Q47" s="296">
        <f t="shared" si="31"/>
        <v>0</v>
      </c>
      <c r="R47" s="296">
        <f t="shared" si="31"/>
        <v>0</v>
      </c>
      <c r="S47" s="296">
        <f t="shared" si="31"/>
        <v>0</v>
      </c>
      <c r="T47" s="296">
        <f t="shared" si="31"/>
        <v>0</v>
      </c>
      <c r="U47" s="296">
        <f t="shared" si="31"/>
        <v>0</v>
      </c>
      <c r="V47" s="296">
        <f t="shared" si="31"/>
        <v>0</v>
      </c>
      <c r="W47" s="296">
        <f t="shared" si="31"/>
        <v>0</v>
      </c>
      <c r="X47" s="296">
        <f t="shared" si="31"/>
        <v>0</v>
      </c>
      <c r="Y47" s="296">
        <f t="shared" si="31"/>
        <v>0</v>
      </c>
      <c r="Z47" s="296">
        <f t="shared" si="31"/>
        <v>0</v>
      </c>
      <c r="AA47" s="296">
        <f t="shared" si="31"/>
        <v>0</v>
      </c>
      <c r="AB47" s="296">
        <f t="shared" si="31"/>
        <v>0</v>
      </c>
      <c r="AC47" s="296">
        <f t="shared" si="31"/>
        <v>0</v>
      </c>
      <c r="AD47" s="296">
        <f t="shared" si="31"/>
        <v>0</v>
      </c>
      <c r="AE47" s="296">
        <f t="shared" si="31"/>
        <v>0</v>
      </c>
      <c r="AF47" s="296">
        <f t="shared" si="31"/>
        <v>0</v>
      </c>
      <c r="AG47" s="296">
        <f t="shared" si="31"/>
        <v>0</v>
      </c>
      <c r="AH47" s="296">
        <f t="shared" si="31"/>
        <v>0</v>
      </c>
      <c r="AI47" s="296">
        <f t="shared" si="31"/>
        <v>0</v>
      </c>
      <c r="AJ47" s="296">
        <f t="shared" si="31"/>
        <v>0</v>
      </c>
      <c r="AK47" s="296">
        <f t="shared" si="31"/>
        <v>0</v>
      </c>
      <c r="AL47" s="296">
        <f t="shared" si="31"/>
        <v>0</v>
      </c>
      <c r="AM47" s="296">
        <f t="shared" si="31"/>
        <v>0</v>
      </c>
      <c r="AN47" s="296">
        <f t="shared" si="31"/>
        <v>0</v>
      </c>
      <c r="AO47" s="296">
        <f t="shared" si="31"/>
        <v>0</v>
      </c>
      <c r="AP47" s="296">
        <f t="shared" si="31"/>
        <v>0</v>
      </c>
      <c r="AQ47" s="296">
        <f t="shared" si="31"/>
        <v>0</v>
      </c>
      <c r="AR47" s="296">
        <f t="shared" si="31"/>
        <v>0</v>
      </c>
      <c r="AS47" s="296">
        <f t="shared" si="31"/>
        <v>0</v>
      </c>
      <c r="AT47" s="296">
        <f t="shared" si="31"/>
        <v>0</v>
      </c>
      <c r="AU47" s="296">
        <f t="shared" si="31"/>
        <v>0</v>
      </c>
      <c r="AV47" s="296">
        <f t="shared" si="31"/>
        <v>0</v>
      </c>
      <c r="AW47" s="296">
        <f t="shared" si="31"/>
        <v>0</v>
      </c>
      <c r="AX47" s="296">
        <f t="shared" si="31"/>
        <v>0</v>
      </c>
      <c r="AY47" s="296">
        <f t="shared" si="31"/>
        <v>0</v>
      </c>
      <c r="AZ47" s="296">
        <f t="shared" si="31"/>
        <v>0</v>
      </c>
      <c r="BA47" s="296">
        <f t="shared" si="31"/>
        <v>0</v>
      </c>
      <c r="BB47" s="296">
        <f t="shared" si="31"/>
        <v>0</v>
      </c>
      <c r="BC47" s="296">
        <f t="shared" si="31"/>
        <v>0</v>
      </c>
      <c r="BD47" s="296">
        <f t="shared" si="31"/>
        <v>0</v>
      </c>
      <c r="BE47" s="296">
        <f t="shared" si="31"/>
        <v>0</v>
      </c>
      <c r="BF47" s="296">
        <f t="shared" si="31"/>
        <v>0</v>
      </c>
      <c r="BG47" s="296">
        <f t="shared" si="31"/>
        <v>0</v>
      </c>
      <c r="BH47" s="296">
        <f t="shared" si="31"/>
        <v>0</v>
      </c>
      <c r="BI47" s="296">
        <f t="shared" si="31"/>
        <v>0</v>
      </c>
      <c r="BJ47" s="296">
        <f t="shared" si="31"/>
        <v>0</v>
      </c>
      <c r="BK47" s="296">
        <f t="shared" si="31"/>
        <v>0</v>
      </c>
      <c r="BL47" s="296">
        <f t="shared" si="31"/>
        <v>0</v>
      </c>
      <c r="BM47" s="296">
        <f t="shared" si="31"/>
        <v>0</v>
      </c>
      <c r="BN47" s="297">
        <f t="shared" si="31"/>
        <v>0</v>
      </c>
      <c r="BO47" s="60" t="s">
        <v>101</v>
      </c>
    </row>
    <row r="48" spans="1:68">
      <c r="A48" s="58"/>
      <c r="B48" s="285"/>
      <c r="C48" s="108"/>
      <c r="D48" s="392"/>
      <c r="E48" s="361"/>
      <c r="F48" s="44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7"/>
      <c r="BO48" s="60" t="s">
        <v>101</v>
      </c>
    </row>
    <row r="49" spans="1:67" s="58" customFormat="1">
      <c r="A49" s="60">
        <v>4</v>
      </c>
      <c r="B49" s="114" t="s">
        <v>328</v>
      </c>
      <c r="C49" s="109">
        <v>0.14000000000000001</v>
      </c>
      <c r="D49" s="108">
        <f>Revenue_B2C!D49</f>
        <v>0.16</v>
      </c>
      <c r="E49" s="284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283"/>
      <c r="BO49" s="60" t="s">
        <v>101</v>
      </c>
    </row>
    <row r="50" spans="1:67" s="58" customFormat="1">
      <c r="A50" s="56"/>
      <c r="B50" s="112" t="s">
        <v>322</v>
      </c>
      <c r="C50" s="284"/>
      <c r="D50" s="374"/>
      <c r="E50" s="361"/>
      <c r="F50" s="44"/>
      <c r="G50" s="296">
        <f t="shared" ref="G50:BN50" si="32">ROUND(G$25*$D49,0)</f>
        <v>2</v>
      </c>
      <c r="H50" s="296">
        <f t="shared" si="32"/>
        <v>4</v>
      </c>
      <c r="I50" s="296">
        <f t="shared" si="32"/>
        <v>6</v>
      </c>
      <c r="J50" s="296">
        <f t="shared" si="32"/>
        <v>9</v>
      </c>
      <c r="K50" s="296">
        <f t="shared" si="32"/>
        <v>12</v>
      </c>
      <c r="L50" s="296">
        <f t="shared" si="32"/>
        <v>15</v>
      </c>
      <c r="M50" s="296">
        <f t="shared" si="32"/>
        <v>20</v>
      </c>
      <c r="N50" s="296">
        <f t="shared" si="32"/>
        <v>24</v>
      </c>
      <c r="O50" s="296">
        <f t="shared" si="32"/>
        <v>29</v>
      </c>
      <c r="P50" s="296">
        <f t="shared" si="32"/>
        <v>36</v>
      </c>
      <c r="Q50" s="296">
        <f t="shared" si="32"/>
        <v>43</v>
      </c>
      <c r="R50" s="296">
        <f t="shared" si="32"/>
        <v>51</v>
      </c>
      <c r="S50" s="296">
        <f t="shared" si="32"/>
        <v>60</v>
      </c>
      <c r="T50" s="296">
        <f t="shared" si="32"/>
        <v>71</v>
      </c>
      <c r="U50" s="296">
        <f t="shared" si="32"/>
        <v>83</v>
      </c>
      <c r="V50" s="296">
        <f t="shared" si="32"/>
        <v>98</v>
      </c>
      <c r="W50" s="296">
        <f t="shared" si="32"/>
        <v>114</v>
      </c>
      <c r="X50" s="296">
        <f t="shared" si="32"/>
        <v>133</v>
      </c>
      <c r="Y50" s="296">
        <f t="shared" si="32"/>
        <v>155</v>
      </c>
      <c r="Z50" s="296">
        <f t="shared" si="32"/>
        <v>180</v>
      </c>
      <c r="AA50" s="296">
        <f t="shared" si="32"/>
        <v>209</v>
      </c>
      <c r="AB50" s="296">
        <f t="shared" si="32"/>
        <v>242</v>
      </c>
      <c r="AC50" s="296">
        <f t="shared" si="32"/>
        <v>280</v>
      </c>
      <c r="AD50" s="296">
        <f t="shared" si="32"/>
        <v>324</v>
      </c>
      <c r="AE50" s="296">
        <f t="shared" si="32"/>
        <v>342</v>
      </c>
      <c r="AF50" s="296">
        <f t="shared" si="32"/>
        <v>361</v>
      </c>
      <c r="AG50" s="296">
        <f t="shared" si="32"/>
        <v>381</v>
      </c>
      <c r="AH50" s="296">
        <f t="shared" si="32"/>
        <v>402</v>
      </c>
      <c r="AI50" s="296">
        <f t="shared" si="32"/>
        <v>424</v>
      </c>
      <c r="AJ50" s="296">
        <f t="shared" si="32"/>
        <v>447</v>
      </c>
      <c r="AK50" s="296">
        <f t="shared" si="32"/>
        <v>471</v>
      </c>
      <c r="AL50" s="296">
        <f t="shared" si="32"/>
        <v>496</v>
      </c>
      <c r="AM50" s="296">
        <f t="shared" si="32"/>
        <v>523</v>
      </c>
      <c r="AN50" s="296">
        <f t="shared" si="32"/>
        <v>551</v>
      </c>
      <c r="AO50" s="296">
        <f t="shared" si="32"/>
        <v>580</v>
      </c>
      <c r="AP50" s="296">
        <f t="shared" si="32"/>
        <v>611</v>
      </c>
      <c r="AQ50" s="296">
        <f t="shared" si="32"/>
        <v>644</v>
      </c>
      <c r="AR50" s="296">
        <f t="shared" si="32"/>
        <v>678</v>
      </c>
      <c r="AS50" s="296">
        <f t="shared" si="32"/>
        <v>714</v>
      </c>
      <c r="AT50" s="296">
        <f t="shared" si="32"/>
        <v>752</v>
      </c>
      <c r="AU50" s="296">
        <f t="shared" si="32"/>
        <v>791</v>
      </c>
      <c r="AV50" s="296">
        <f t="shared" si="32"/>
        <v>833</v>
      </c>
      <c r="AW50" s="296">
        <f t="shared" si="32"/>
        <v>876</v>
      </c>
      <c r="AX50" s="296">
        <f t="shared" si="32"/>
        <v>922</v>
      </c>
      <c r="AY50" s="296">
        <f t="shared" si="32"/>
        <v>970</v>
      </c>
      <c r="AZ50" s="296">
        <f t="shared" si="32"/>
        <v>1021</v>
      </c>
      <c r="BA50" s="296">
        <f t="shared" si="32"/>
        <v>1074</v>
      </c>
      <c r="BB50" s="296">
        <f t="shared" si="32"/>
        <v>1130</v>
      </c>
      <c r="BC50" s="296">
        <f t="shared" si="32"/>
        <v>1132</v>
      </c>
      <c r="BD50" s="296">
        <f t="shared" si="32"/>
        <v>1134</v>
      </c>
      <c r="BE50" s="296">
        <f t="shared" si="32"/>
        <v>1136</v>
      </c>
      <c r="BF50" s="296">
        <f t="shared" si="32"/>
        <v>1138</v>
      </c>
      <c r="BG50" s="296">
        <f t="shared" si="32"/>
        <v>1140</v>
      </c>
      <c r="BH50" s="296">
        <f t="shared" si="32"/>
        <v>1142</v>
      </c>
      <c r="BI50" s="296">
        <f t="shared" si="32"/>
        <v>1144</v>
      </c>
      <c r="BJ50" s="296">
        <f t="shared" si="32"/>
        <v>1146</v>
      </c>
      <c r="BK50" s="296">
        <f t="shared" si="32"/>
        <v>1148</v>
      </c>
      <c r="BL50" s="296">
        <f t="shared" si="32"/>
        <v>1150</v>
      </c>
      <c r="BM50" s="296">
        <f t="shared" si="32"/>
        <v>1152</v>
      </c>
      <c r="BN50" s="297">
        <f t="shared" si="32"/>
        <v>1154</v>
      </c>
      <c r="BO50" s="60" t="s">
        <v>101</v>
      </c>
    </row>
    <row r="51" spans="1:67">
      <c r="A51" s="60"/>
      <c r="B51" s="112" t="s">
        <v>323</v>
      </c>
      <c r="C51" s="109"/>
      <c r="D51" s="284"/>
      <c r="E51" s="367">
        <v>2000</v>
      </c>
      <c r="F51" s="61"/>
      <c r="G51" s="296">
        <f>$E51*(1+HLOOKUP(G$6,$G$1:$L$5,$L$3,0))*G$50</f>
        <v>4000</v>
      </c>
      <c r="H51" s="296">
        <f t="shared" ref="H51:W52" si="33">$E51*(1+HLOOKUP(H$6,$G$1:$L$5,$L$3,0))*H$50</f>
        <v>8000</v>
      </c>
      <c r="I51" s="296">
        <f t="shared" si="33"/>
        <v>12000</v>
      </c>
      <c r="J51" s="296">
        <f t="shared" si="33"/>
        <v>18000</v>
      </c>
      <c r="K51" s="296">
        <f t="shared" si="33"/>
        <v>24000</v>
      </c>
      <c r="L51" s="296">
        <f t="shared" si="33"/>
        <v>30000</v>
      </c>
      <c r="M51" s="296">
        <f t="shared" si="33"/>
        <v>40000</v>
      </c>
      <c r="N51" s="296">
        <f t="shared" si="33"/>
        <v>48000</v>
      </c>
      <c r="O51" s="296">
        <f t="shared" si="33"/>
        <v>58000</v>
      </c>
      <c r="P51" s="296">
        <f t="shared" si="33"/>
        <v>72000</v>
      </c>
      <c r="Q51" s="296">
        <f t="shared" si="33"/>
        <v>86000</v>
      </c>
      <c r="R51" s="296">
        <f t="shared" si="33"/>
        <v>102000</v>
      </c>
      <c r="S51" s="296">
        <f t="shared" si="33"/>
        <v>129600</v>
      </c>
      <c r="T51" s="296">
        <f t="shared" si="33"/>
        <v>153360</v>
      </c>
      <c r="U51" s="296">
        <f t="shared" si="33"/>
        <v>179280</v>
      </c>
      <c r="V51" s="296">
        <f t="shared" si="33"/>
        <v>211680</v>
      </c>
      <c r="W51" s="296">
        <f t="shared" si="33"/>
        <v>246240</v>
      </c>
      <c r="X51" s="296">
        <f t="shared" ref="X51:AM52" si="34">$E51*(1+HLOOKUP(X$6,$G$1:$L$5,$L$3,0))*X$50</f>
        <v>287280</v>
      </c>
      <c r="Y51" s="296">
        <f t="shared" si="34"/>
        <v>334800</v>
      </c>
      <c r="Z51" s="296">
        <f t="shared" si="34"/>
        <v>388800</v>
      </c>
      <c r="AA51" s="296">
        <f t="shared" si="34"/>
        <v>451440</v>
      </c>
      <c r="AB51" s="296">
        <f t="shared" si="34"/>
        <v>522720</v>
      </c>
      <c r="AC51" s="296">
        <f t="shared" si="34"/>
        <v>604800</v>
      </c>
      <c r="AD51" s="296">
        <f t="shared" si="34"/>
        <v>699840</v>
      </c>
      <c r="AE51" s="296">
        <f t="shared" si="34"/>
        <v>797817.60000000009</v>
      </c>
      <c r="AF51" s="296">
        <f t="shared" si="34"/>
        <v>842140.8</v>
      </c>
      <c r="AG51" s="296">
        <f t="shared" si="34"/>
        <v>888796.8</v>
      </c>
      <c r="AH51" s="296">
        <f t="shared" si="34"/>
        <v>937785.60000000009</v>
      </c>
      <c r="AI51" s="296">
        <f t="shared" si="34"/>
        <v>989107.20000000007</v>
      </c>
      <c r="AJ51" s="296">
        <f t="shared" si="34"/>
        <v>1042761.6000000001</v>
      </c>
      <c r="AK51" s="296">
        <f t="shared" si="34"/>
        <v>1098748.8</v>
      </c>
      <c r="AL51" s="296">
        <f t="shared" si="34"/>
        <v>1157068.8</v>
      </c>
      <c r="AM51" s="296">
        <f t="shared" si="34"/>
        <v>1220054.4000000001</v>
      </c>
      <c r="AN51" s="296">
        <f t="shared" ref="AN51:BC52" si="35">$E51*(1+HLOOKUP(AN$6,$G$1:$L$5,$L$3,0))*AN$50</f>
        <v>1285372.8</v>
      </c>
      <c r="AO51" s="296">
        <f t="shared" si="35"/>
        <v>1353024</v>
      </c>
      <c r="AP51" s="296">
        <f t="shared" si="35"/>
        <v>1425340.8</v>
      </c>
      <c r="AQ51" s="296">
        <f t="shared" si="35"/>
        <v>1622509.0560000003</v>
      </c>
      <c r="AR51" s="296">
        <f t="shared" si="35"/>
        <v>1708169.4720000003</v>
      </c>
      <c r="AS51" s="296">
        <f t="shared" si="35"/>
        <v>1798868.7360000003</v>
      </c>
      <c r="AT51" s="296">
        <f t="shared" si="35"/>
        <v>1894606.8480000002</v>
      </c>
      <c r="AU51" s="296">
        <f t="shared" si="35"/>
        <v>1992864.3840000003</v>
      </c>
      <c r="AV51" s="296">
        <f t="shared" si="35"/>
        <v>2098680.1920000003</v>
      </c>
      <c r="AW51" s="296">
        <f t="shared" si="35"/>
        <v>2207015.4240000006</v>
      </c>
      <c r="AX51" s="296">
        <f t="shared" si="35"/>
        <v>2322908.9280000003</v>
      </c>
      <c r="AY51" s="296">
        <f t="shared" si="35"/>
        <v>2443841.2800000003</v>
      </c>
      <c r="AZ51" s="296">
        <f t="shared" si="35"/>
        <v>2572331.9040000006</v>
      </c>
      <c r="BA51" s="296">
        <f t="shared" si="35"/>
        <v>2705861.3760000006</v>
      </c>
      <c r="BB51" s="296">
        <f t="shared" si="35"/>
        <v>2846949.1200000006</v>
      </c>
      <c r="BC51" s="296">
        <f t="shared" si="35"/>
        <v>3080147.0054400009</v>
      </c>
      <c r="BD51" s="296">
        <f t="shared" ref="BD51:BN52" si="36">$E51*(1+HLOOKUP(BD$6,$G$1:$L$5,$L$3,0))*BD$50</f>
        <v>3085588.9612800009</v>
      </c>
      <c r="BE51" s="296">
        <f t="shared" si="36"/>
        <v>3091030.9171200008</v>
      </c>
      <c r="BF51" s="296">
        <f t="shared" si="36"/>
        <v>3096472.8729600008</v>
      </c>
      <c r="BG51" s="296">
        <f t="shared" si="36"/>
        <v>3101914.8288000007</v>
      </c>
      <c r="BH51" s="296">
        <f t="shared" si="36"/>
        <v>3107356.7846400007</v>
      </c>
      <c r="BI51" s="296">
        <f t="shared" si="36"/>
        <v>3112798.7404800006</v>
      </c>
      <c r="BJ51" s="296">
        <f t="shared" si="36"/>
        <v>3118240.696320001</v>
      </c>
      <c r="BK51" s="296">
        <f t="shared" si="36"/>
        <v>3123682.652160001</v>
      </c>
      <c r="BL51" s="296">
        <f t="shared" si="36"/>
        <v>3129124.6080000009</v>
      </c>
      <c r="BM51" s="296">
        <f t="shared" si="36"/>
        <v>3134566.5638400009</v>
      </c>
      <c r="BN51" s="297">
        <f t="shared" si="36"/>
        <v>3140008.5196800008</v>
      </c>
      <c r="BO51" s="60" t="s">
        <v>101</v>
      </c>
    </row>
    <row r="52" spans="1:67">
      <c r="A52" s="60"/>
      <c r="B52" s="112" t="s">
        <v>346</v>
      </c>
      <c r="C52" s="109"/>
      <c r="D52" s="284"/>
      <c r="E52" s="367">
        <f>E51*(1-C49)</f>
        <v>1720</v>
      </c>
      <c r="F52" s="61"/>
      <c r="G52" s="296">
        <f t="shared" ref="G52" si="37">$E52*(1+HLOOKUP(G$6,$G$1:$L$5,$L$3,0))*G$50</f>
        <v>3440</v>
      </c>
      <c r="H52" s="296">
        <f t="shared" si="33"/>
        <v>6880</v>
      </c>
      <c r="I52" s="296">
        <f t="shared" si="33"/>
        <v>10320</v>
      </c>
      <c r="J52" s="296">
        <f t="shared" si="33"/>
        <v>15480</v>
      </c>
      <c r="K52" s="296">
        <f t="shared" si="33"/>
        <v>20640</v>
      </c>
      <c r="L52" s="296">
        <f t="shared" si="33"/>
        <v>25800</v>
      </c>
      <c r="M52" s="296">
        <f t="shared" si="33"/>
        <v>34400</v>
      </c>
      <c r="N52" s="296">
        <f t="shared" si="33"/>
        <v>41280</v>
      </c>
      <c r="O52" s="296">
        <f t="shared" si="33"/>
        <v>49880</v>
      </c>
      <c r="P52" s="296">
        <f t="shared" si="33"/>
        <v>61920</v>
      </c>
      <c r="Q52" s="296">
        <f t="shared" si="33"/>
        <v>73960</v>
      </c>
      <c r="R52" s="296">
        <f t="shared" si="33"/>
        <v>87720</v>
      </c>
      <c r="S52" s="296">
        <f t="shared" si="33"/>
        <v>111456.00000000001</v>
      </c>
      <c r="T52" s="296">
        <f t="shared" si="33"/>
        <v>131889.60000000001</v>
      </c>
      <c r="U52" s="296">
        <f t="shared" si="33"/>
        <v>154180.80000000002</v>
      </c>
      <c r="V52" s="296">
        <f t="shared" si="33"/>
        <v>182044.80000000002</v>
      </c>
      <c r="W52" s="296">
        <f t="shared" si="33"/>
        <v>211766.40000000002</v>
      </c>
      <c r="X52" s="296">
        <f t="shared" si="34"/>
        <v>247060.80000000002</v>
      </c>
      <c r="Y52" s="296">
        <f t="shared" si="34"/>
        <v>287928</v>
      </c>
      <c r="Z52" s="296">
        <f t="shared" si="34"/>
        <v>334368</v>
      </c>
      <c r="AA52" s="296">
        <f t="shared" si="34"/>
        <v>388238.4</v>
      </c>
      <c r="AB52" s="296">
        <f t="shared" si="34"/>
        <v>449539.2</v>
      </c>
      <c r="AC52" s="296">
        <f t="shared" si="34"/>
        <v>520128.00000000006</v>
      </c>
      <c r="AD52" s="296">
        <f t="shared" si="34"/>
        <v>601862.40000000002</v>
      </c>
      <c r="AE52" s="296">
        <f t="shared" si="34"/>
        <v>686123.13600000006</v>
      </c>
      <c r="AF52" s="296">
        <f t="shared" si="34"/>
        <v>724241.08799999999</v>
      </c>
      <c r="AG52" s="296">
        <f t="shared" si="34"/>
        <v>764365.24800000002</v>
      </c>
      <c r="AH52" s="296">
        <f t="shared" si="34"/>
        <v>806495.61600000004</v>
      </c>
      <c r="AI52" s="296">
        <f t="shared" si="34"/>
        <v>850632.19200000004</v>
      </c>
      <c r="AJ52" s="296">
        <f t="shared" si="34"/>
        <v>896774.97600000002</v>
      </c>
      <c r="AK52" s="296">
        <f t="shared" si="34"/>
        <v>944923.96799999999</v>
      </c>
      <c r="AL52" s="296">
        <f t="shared" si="34"/>
        <v>995079.16800000006</v>
      </c>
      <c r="AM52" s="296">
        <f t="shared" si="34"/>
        <v>1049246.784</v>
      </c>
      <c r="AN52" s="296">
        <f t="shared" si="35"/>
        <v>1105420.608</v>
      </c>
      <c r="AO52" s="296">
        <f t="shared" si="35"/>
        <v>1163600.6400000001</v>
      </c>
      <c r="AP52" s="296">
        <f t="shared" si="35"/>
        <v>1225793.088</v>
      </c>
      <c r="AQ52" s="296">
        <f t="shared" si="35"/>
        <v>1395357.7881600002</v>
      </c>
      <c r="AR52" s="296">
        <f t="shared" si="35"/>
        <v>1469025.7459200004</v>
      </c>
      <c r="AS52" s="296">
        <f t="shared" si="35"/>
        <v>1547027.1129600003</v>
      </c>
      <c r="AT52" s="296">
        <f t="shared" si="35"/>
        <v>1629361.8892800002</v>
      </c>
      <c r="AU52" s="296">
        <f t="shared" si="35"/>
        <v>1713863.3702400003</v>
      </c>
      <c r="AV52" s="296">
        <f t="shared" si="35"/>
        <v>1804864.9651200003</v>
      </c>
      <c r="AW52" s="296">
        <f t="shared" si="35"/>
        <v>1898033.2646400004</v>
      </c>
      <c r="AX52" s="296">
        <f t="shared" si="35"/>
        <v>1997701.6780800004</v>
      </c>
      <c r="AY52" s="296">
        <f t="shared" si="35"/>
        <v>2101703.5008000005</v>
      </c>
      <c r="AZ52" s="296">
        <f t="shared" si="35"/>
        <v>2212205.4374400005</v>
      </c>
      <c r="BA52" s="296">
        <f t="shared" si="35"/>
        <v>2327040.7833600002</v>
      </c>
      <c r="BB52" s="296">
        <f t="shared" si="35"/>
        <v>2448376.2432000004</v>
      </c>
      <c r="BC52" s="296">
        <f t="shared" si="35"/>
        <v>2648926.4246784006</v>
      </c>
      <c r="BD52" s="296">
        <f t="shared" si="36"/>
        <v>2653606.5067008003</v>
      </c>
      <c r="BE52" s="296">
        <f t="shared" si="36"/>
        <v>2658286.5887232004</v>
      </c>
      <c r="BF52" s="296">
        <f t="shared" si="36"/>
        <v>2662966.6707456005</v>
      </c>
      <c r="BG52" s="296">
        <f t="shared" si="36"/>
        <v>2667646.7527680006</v>
      </c>
      <c r="BH52" s="296">
        <f t="shared" si="36"/>
        <v>2672326.8347904007</v>
      </c>
      <c r="BI52" s="296">
        <f t="shared" si="36"/>
        <v>2677006.9168128003</v>
      </c>
      <c r="BJ52" s="296">
        <f t="shared" si="36"/>
        <v>2681686.9988352004</v>
      </c>
      <c r="BK52" s="296">
        <f t="shared" si="36"/>
        <v>2686367.0808576006</v>
      </c>
      <c r="BL52" s="296">
        <f t="shared" si="36"/>
        <v>2691047.1628800007</v>
      </c>
      <c r="BM52" s="296">
        <f t="shared" si="36"/>
        <v>2695727.2449024003</v>
      </c>
      <c r="BN52" s="297">
        <f t="shared" si="36"/>
        <v>2700407.3269248004</v>
      </c>
      <c r="BO52" s="60" t="s">
        <v>101</v>
      </c>
    </row>
    <row r="53" spans="1:67">
      <c r="A53" s="60"/>
      <c r="B53" s="364" t="s">
        <v>327</v>
      </c>
      <c r="C53" s="109"/>
      <c r="D53" s="284"/>
      <c r="E53" s="284"/>
      <c r="F53" s="338"/>
      <c r="G53" s="296">
        <f>G51-G52</f>
        <v>560</v>
      </c>
      <c r="H53" s="296">
        <f t="shared" ref="H53:BN53" si="38">H51-H52</f>
        <v>1120</v>
      </c>
      <c r="I53" s="296">
        <f t="shared" si="38"/>
        <v>1680</v>
      </c>
      <c r="J53" s="296">
        <f t="shared" si="38"/>
        <v>2520</v>
      </c>
      <c r="K53" s="296">
        <f t="shared" si="38"/>
        <v>3360</v>
      </c>
      <c r="L53" s="296">
        <f t="shared" si="38"/>
        <v>4200</v>
      </c>
      <c r="M53" s="296">
        <f t="shared" si="38"/>
        <v>5600</v>
      </c>
      <c r="N53" s="296">
        <f t="shared" si="38"/>
        <v>6720</v>
      </c>
      <c r="O53" s="296">
        <f t="shared" si="38"/>
        <v>8120</v>
      </c>
      <c r="P53" s="296">
        <f t="shared" si="38"/>
        <v>10080</v>
      </c>
      <c r="Q53" s="296">
        <f t="shared" si="38"/>
        <v>12040</v>
      </c>
      <c r="R53" s="296">
        <f t="shared" si="38"/>
        <v>14280</v>
      </c>
      <c r="S53" s="296">
        <f t="shared" si="38"/>
        <v>18143.999999999985</v>
      </c>
      <c r="T53" s="296">
        <f t="shared" si="38"/>
        <v>21470.399999999994</v>
      </c>
      <c r="U53" s="296">
        <f t="shared" si="38"/>
        <v>25099.199999999983</v>
      </c>
      <c r="V53" s="296">
        <f t="shared" si="38"/>
        <v>29635.199999999983</v>
      </c>
      <c r="W53" s="296">
        <f t="shared" si="38"/>
        <v>34473.599999999977</v>
      </c>
      <c r="X53" s="296">
        <f t="shared" si="38"/>
        <v>40219.199999999983</v>
      </c>
      <c r="Y53" s="296">
        <f t="shared" si="38"/>
        <v>46872</v>
      </c>
      <c r="Z53" s="296">
        <f t="shared" si="38"/>
        <v>54432</v>
      </c>
      <c r="AA53" s="296">
        <f t="shared" si="38"/>
        <v>63201.599999999977</v>
      </c>
      <c r="AB53" s="296">
        <f t="shared" si="38"/>
        <v>73180.799999999988</v>
      </c>
      <c r="AC53" s="296">
        <f t="shared" si="38"/>
        <v>84671.999999999942</v>
      </c>
      <c r="AD53" s="296">
        <f t="shared" si="38"/>
        <v>97977.599999999977</v>
      </c>
      <c r="AE53" s="296">
        <f t="shared" si="38"/>
        <v>111694.46400000004</v>
      </c>
      <c r="AF53" s="296">
        <f t="shared" si="38"/>
        <v>117899.71200000006</v>
      </c>
      <c r="AG53" s="296">
        <f t="shared" si="38"/>
        <v>124431.55200000003</v>
      </c>
      <c r="AH53" s="296">
        <f t="shared" si="38"/>
        <v>131289.98400000005</v>
      </c>
      <c r="AI53" s="296">
        <f t="shared" si="38"/>
        <v>138475.00800000003</v>
      </c>
      <c r="AJ53" s="296">
        <f t="shared" si="38"/>
        <v>145986.62400000007</v>
      </c>
      <c r="AK53" s="296">
        <f t="shared" si="38"/>
        <v>153824.83200000005</v>
      </c>
      <c r="AL53" s="296">
        <f t="shared" si="38"/>
        <v>161989.63199999998</v>
      </c>
      <c r="AM53" s="296">
        <f t="shared" si="38"/>
        <v>170807.61600000015</v>
      </c>
      <c r="AN53" s="296">
        <f t="shared" si="38"/>
        <v>179952.19200000004</v>
      </c>
      <c r="AO53" s="296">
        <f t="shared" si="38"/>
        <v>189423.35999999987</v>
      </c>
      <c r="AP53" s="296">
        <f t="shared" si="38"/>
        <v>199547.71200000006</v>
      </c>
      <c r="AQ53" s="296">
        <f t="shared" si="38"/>
        <v>227151.2678400001</v>
      </c>
      <c r="AR53" s="296">
        <f t="shared" si="38"/>
        <v>239143.72607999993</v>
      </c>
      <c r="AS53" s="296">
        <f t="shared" si="38"/>
        <v>251841.62303999998</v>
      </c>
      <c r="AT53" s="296">
        <f t="shared" si="38"/>
        <v>265244.95872</v>
      </c>
      <c r="AU53" s="296">
        <f t="shared" si="38"/>
        <v>279001.01376</v>
      </c>
      <c r="AV53" s="296">
        <f t="shared" si="38"/>
        <v>293815.22687999997</v>
      </c>
      <c r="AW53" s="296">
        <f t="shared" si="38"/>
        <v>308982.15936000017</v>
      </c>
      <c r="AX53" s="296">
        <f t="shared" si="38"/>
        <v>325207.24991999986</v>
      </c>
      <c r="AY53" s="296">
        <f t="shared" si="38"/>
        <v>342137.77919999976</v>
      </c>
      <c r="AZ53" s="296">
        <f t="shared" si="38"/>
        <v>360126.46656000009</v>
      </c>
      <c r="BA53" s="296">
        <f t="shared" si="38"/>
        <v>378820.5926400004</v>
      </c>
      <c r="BB53" s="296">
        <f t="shared" si="38"/>
        <v>398572.8768000002</v>
      </c>
      <c r="BC53" s="296">
        <f t="shared" si="38"/>
        <v>431220.58076160029</v>
      </c>
      <c r="BD53" s="296">
        <f t="shared" si="38"/>
        <v>431982.4545792006</v>
      </c>
      <c r="BE53" s="296">
        <f t="shared" si="38"/>
        <v>432744.32839680044</v>
      </c>
      <c r="BF53" s="296">
        <f t="shared" si="38"/>
        <v>433506.20221440028</v>
      </c>
      <c r="BG53" s="296">
        <f t="shared" si="38"/>
        <v>434268.07603200013</v>
      </c>
      <c r="BH53" s="296">
        <f t="shared" si="38"/>
        <v>435029.94984959997</v>
      </c>
      <c r="BI53" s="296">
        <f t="shared" si="38"/>
        <v>435791.82366720028</v>
      </c>
      <c r="BJ53" s="296">
        <f t="shared" si="38"/>
        <v>436553.69748480059</v>
      </c>
      <c r="BK53" s="296">
        <f t="shared" si="38"/>
        <v>437315.57130240044</v>
      </c>
      <c r="BL53" s="296">
        <f t="shared" si="38"/>
        <v>438077.44512000028</v>
      </c>
      <c r="BM53" s="296">
        <f t="shared" si="38"/>
        <v>438839.31893760059</v>
      </c>
      <c r="BN53" s="297">
        <f t="shared" si="38"/>
        <v>439601.19275520043</v>
      </c>
      <c r="BO53" s="60" t="s">
        <v>101</v>
      </c>
    </row>
    <row r="54" spans="1:67" s="58" customFormat="1">
      <c r="B54" s="364" t="s">
        <v>308</v>
      </c>
      <c r="C54" s="109"/>
      <c r="D54" s="284"/>
      <c r="E54" s="284"/>
      <c r="F54" s="61"/>
      <c r="G54" s="296">
        <f>G51*HLOOKUP(G$6,$G$1:$L$5,$L$5,0)</f>
        <v>0</v>
      </c>
      <c r="H54" s="296">
        <f t="shared" ref="H54:BN54" si="39">H51*HLOOKUP(H$6,$G$1:$L$5,$L$5,0)</f>
        <v>0</v>
      </c>
      <c r="I54" s="296">
        <f t="shared" si="39"/>
        <v>0</v>
      </c>
      <c r="J54" s="296">
        <f t="shared" si="39"/>
        <v>0</v>
      </c>
      <c r="K54" s="296">
        <f t="shared" si="39"/>
        <v>0</v>
      </c>
      <c r="L54" s="296">
        <f t="shared" si="39"/>
        <v>0</v>
      </c>
      <c r="M54" s="296">
        <f t="shared" si="39"/>
        <v>0</v>
      </c>
      <c r="N54" s="296">
        <f t="shared" si="39"/>
        <v>0</v>
      </c>
      <c r="O54" s="296">
        <f t="shared" si="39"/>
        <v>0</v>
      </c>
      <c r="P54" s="296">
        <f t="shared" si="39"/>
        <v>0</v>
      </c>
      <c r="Q54" s="296">
        <f t="shared" si="39"/>
        <v>0</v>
      </c>
      <c r="R54" s="296">
        <f t="shared" si="39"/>
        <v>0</v>
      </c>
      <c r="S54" s="296">
        <f t="shared" si="39"/>
        <v>0</v>
      </c>
      <c r="T54" s="296">
        <f t="shared" si="39"/>
        <v>0</v>
      </c>
      <c r="U54" s="296">
        <f t="shared" si="39"/>
        <v>0</v>
      </c>
      <c r="V54" s="296">
        <f t="shared" si="39"/>
        <v>0</v>
      </c>
      <c r="W54" s="296">
        <f t="shared" si="39"/>
        <v>0</v>
      </c>
      <c r="X54" s="296">
        <f t="shared" si="39"/>
        <v>0</v>
      </c>
      <c r="Y54" s="296">
        <f t="shared" si="39"/>
        <v>0</v>
      </c>
      <c r="Z54" s="296">
        <f t="shared" si="39"/>
        <v>0</v>
      </c>
      <c r="AA54" s="296">
        <f t="shared" si="39"/>
        <v>0</v>
      </c>
      <c r="AB54" s="296">
        <f t="shared" si="39"/>
        <v>0</v>
      </c>
      <c r="AC54" s="296">
        <f t="shared" si="39"/>
        <v>0</v>
      </c>
      <c r="AD54" s="296">
        <f t="shared" si="39"/>
        <v>0</v>
      </c>
      <c r="AE54" s="296">
        <f t="shared" si="39"/>
        <v>0</v>
      </c>
      <c r="AF54" s="296">
        <f t="shared" si="39"/>
        <v>0</v>
      </c>
      <c r="AG54" s="296">
        <f t="shared" si="39"/>
        <v>0</v>
      </c>
      <c r="AH54" s="296">
        <f t="shared" si="39"/>
        <v>0</v>
      </c>
      <c r="AI54" s="296">
        <f t="shared" si="39"/>
        <v>0</v>
      </c>
      <c r="AJ54" s="296">
        <f t="shared" si="39"/>
        <v>0</v>
      </c>
      <c r="AK54" s="296">
        <f t="shared" si="39"/>
        <v>0</v>
      </c>
      <c r="AL54" s="296">
        <f t="shared" si="39"/>
        <v>0</v>
      </c>
      <c r="AM54" s="296">
        <f t="shared" si="39"/>
        <v>0</v>
      </c>
      <c r="AN54" s="296">
        <f t="shared" si="39"/>
        <v>0</v>
      </c>
      <c r="AO54" s="296">
        <f t="shared" si="39"/>
        <v>0</v>
      </c>
      <c r="AP54" s="296">
        <f t="shared" si="39"/>
        <v>0</v>
      </c>
      <c r="AQ54" s="296">
        <f t="shared" si="39"/>
        <v>0</v>
      </c>
      <c r="AR54" s="296">
        <f t="shared" si="39"/>
        <v>0</v>
      </c>
      <c r="AS54" s="296">
        <f t="shared" si="39"/>
        <v>0</v>
      </c>
      <c r="AT54" s="296">
        <f t="shared" si="39"/>
        <v>0</v>
      </c>
      <c r="AU54" s="296">
        <f t="shared" si="39"/>
        <v>0</v>
      </c>
      <c r="AV54" s="296">
        <f t="shared" si="39"/>
        <v>0</v>
      </c>
      <c r="AW54" s="296">
        <f t="shared" si="39"/>
        <v>0</v>
      </c>
      <c r="AX54" s="296">
        <f t="shared" si="39"/>
        <v>0</v>
      </c>
      <c r="AY54" s="296">
        <f t="shared" si="39"/>
        <v>0</v>
      </c>
      <c r="AZ54" s="296">
        <f t="shared" si="39"/>
        <v>0</v>
      </c>
      <c r="BA54" s="296">
        <f t="shared" si="39"/>
        <v>0</v>
      </c>
      <c r="BB54" s="296">
        <f t="shared" si="39"/>
        <v>0</v>
      </c>
      <c r="BC54" s="296">
        <f t="shared" si="39"/>
        <v>0</v>
      </c>
      <c r="BD54" s="296">
        <f t="shared" si="39"/>
        <v>0</v>
      </c>
      <c r="BE54" s="296">
        <f t="shared" si="39"/>
        <v>0</v>
      </c>
      <c r="BF54" s="296">
        <f t="shared" si="39"/>
        <v>0</v>
      </c>
      <c r="BG54" s="296">
        <f t="shared" si="39"/>
        <v>0</v>
      </c>
      <c r="BH54" s="296">
        <f t="shared" si="39"/>
        <v>0</v>
      </c>
      <c r="BI54" s="296">
        <f t="shared" si="39"/>
        <v>0</v>
      </c>
      <c r="BJ54" s="296">
        <f t="shared" si="39"/>
        <v>0</v>
      </c>
      <c r="BK54" s="296">
        <f t="shared" si="39"/>
        <v>0</v>
      </c>
      <c r="BL54" s="296">
        <f t="shared" si="39"/>
        <v>0</v>
      </c>
      <c r="BM54" s="296">
        <f t="shared" si="39"/>
        <v>0</v>
      </c>
      <c r="BN54" s="297">
        <f t="shared" si="39"/>
        <v>0</v>
      </c>
      <c r="BO54" s="60" t="s">
        <v>101</v>
      </c>
    </row>
    <row r="55" spans="1:67" s="58" customFormat="1">
      <c r="B55" s="285"/>
      <c r="C55" s="108"/>
      <c r="D55" s="392"/>
      <c r="E55" s="361"/>
      <c r="F55" s="83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7"/>
      <c r="BO55" s="60" t="s">
        <v>101</v>
      </c>
    </row>
    <row r="56" spans="1:67" s="58" customFormat="1">
      <c r="A56" s="60">
        <v>5</v>
      </c>
      <c r="B56" s="114" t="s">
        <v>329</v>
      </c>
      <c r="C56" s="109">
        <v>0.14000000000000001</v>
      </c>
      <c r="D56" s="108">
        <f>Revenue_B2C!D56</f>
        <v>0.08</v>
      </c>
      <c r="E56" s="284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283"/>
      <c r="BO56" s="60" t="s">
        <v>101</v>
      </c>
    </row>
    <row r="57" spans="1:67" s="58" customFormat="1">
      <c r="A57" s="56"/>
      <c r="B57" s="112" t="s">
        <v>322</v>
      </c>
      <c r="C57" s="284"/>
      <c r="D57" s="374"/>
      <c r="E57" s="361"/>
      <c r="F57" s="44"/>
      <c r="G57" s="296">
        <f t="shared" ref="G57:BN57" si="40">ROUND(G$25*$D56,0)</f>
        <v>1</v>
      </c>
      <c r="H57" s="296">
        <f t="shared" si="40"/>
        <v>2</v>
      </c>
      <c r="I57" s="296">
        <f t="shared" si="40"/>
        <v>3</v>
      </c>
      <c r="J57" s="296">
        <f t="shared" si="40"/>
        <v>4</v>
      </c>
      <c r="K57" s="296">
        <f t="shared" si="40"/>
        <v>6</v>
      </c>
      <c r="L57" s="296">
        <f t="shared" si="40"/>
        <v>8</v>
      </c>
      <c r="M57" s="296">
        <f t="shared" si="40"/>
        <v>10</v>
      </c>
      <c r="N57" s="296">
        <f t="shared" si="40"/>
        <v>12</v>
      </c>
      <c r="O57" s="296">
        <f t="shared" si="40"/>
        <v>15</v>
      </c>
      <c r="P57" s="296">
        <f t="shared" si="40"/>
        <v>18</v>
      </c>
      <c r="Q57" s="296">
        <f t="shared" si="40"/>
        <v>21</v>
      </c>
      <c r="R57" s="296">
        <f t="shared" si="40"/>
        <v>25</v>
      </c>
      <c r="S57" s="296">
        <f t="shared" si="40"/>
        <v>30</v>
      </c>
      <c r="T57" s="296">
        <f t="shared" si="40"/>
        <v>35</v>
      </c>
      <c r="U57" s="296">
        <f t="shared" si="40"/>
        <v>42</v>
      </c>
      <c r="V57" s="296">
        <f t="shared" si="40"/>
        <v>49</v>
      </c>
      <c r="W57" s="296">
        <f t="shared" si="40"/>
        <v>57</v>
      </c>
      <c r="X57" s="296">
        <f t="shared" si="40"/>
        <v>67</v>
      </c>
      <c r="Y57" s="296">
        <f t="shared" si="40"/>
        <v>78</v>
      </c>
      <c r="Z57" s="296">
        <f t="shared" si="40"/>
        <v>90</v>
      </c>
      <c r="AA57" s="296">
        <f t="shared" si="40"/>
        <v>104</v>
      </c>
      <c r="AB57" s="296">
        <f t="shared" si="40"/>
        <v>121</v>
      </c>
      <c r="AC57" s="296">
        <f t="shared" si="40"/>
        <v>140</v>
      </c>
      <c r="AD57" s="296">
        <f t="shared" si="40"/>
        <v>162</v>
      </c>
      <c r="AE57" s="296">
        <f t="shared" si="40"/>
        <v>171</v>
      </c>
      <c r="AF57" s="296">
        <f t="shared" si="40"/>
        <v>181</v>
      </c>
      <c r="AG57" s="296">
        <f t="shared" si="40"/>
        <v>191</v>
      </c>
      <c r="AH57" s="296">
        <f t="shared" si="40"/>
        <v>201</v>
      </c>
      <c r="AI57" s="296">
        <f t="shared" si="40"/>
        <v>212</v>
      </c>
      <c r="AJ57" s="296">
        <f t="shared" si="40"/>
        <v>223</v>
      </c>
      <c r="AK57" s="296">
        <f t="shared" si="40"/>
        <v>236</v>
      </c>
      <c r="AL57" s="296">
        <f t="shared" si="40"/>
        <v>248</v>
      </c>
      <c r="AM57" s="296">
        <f t="shared" si="40"/>
        <v>262</v>
      </c>
      <c r="AN57" s="296">
        <f t="shared" si="40"/>
        <v>276</v>
      </c>
      <c r="AO57" s="296">
        <f t="shared" si="40"/>
        <v>290</v>
      </c>
      <c r="AP57" s="296">
        <f t="shared" si="40"/>
        <v>306</v>
      </c>
      <c r="AQ57" s="296">
        <f t="shared" si="40"/>
        <v>322</v>
      </c>
      <c r="AR57" s="296">
        <f t="shared" si="40"/>
        <v>339</v>
      </c>
      <c r="AS57" s="296">
        <f t="shared" si="40"/>
        <v>357</v>
      </c>
      <c r="AT57" s="296">
        <f t="shared" si="40"/>
        <v>376</v>
      </c>
      <c r="AU57" s="296">
        <f t="shared" si="40"/>
        <v>396</v>
      </c>
      <c r="AV57" s="296">
        <f t="shared" si="40"/>
        <v>416</v>
      </c>
      <c r="AW57" s="296">
        <f t="shared" si="40"/>
        <v>438</v>
      </c>
      <c r="AX57" s="296">
        <f t="shared" si="40"/>
        <v>461</v>
      </c>
      <c r="AY57" s="296">
        <f t="shared" si="40"/>
        <v>485</v>
      </c>
      <c r="AZ57" s="296">
        <f t="shared" si="40"/>
        <v>510</v>
      </c>
      <c r="BA57" s="296">
        <f t="shared" si="40"/>
        <v>537</v>
      </c>
      <c r="BB57" s="296">
        <f t="shared" si="40"/>
        <v>565</v>
      </c>
      <c r="BC57" s="296">
        <f t="shared" si="40"/>
        <v>566</v>
      </c>
      <c r="BD57" s="296">
        <f t="shared" si="40"/>
        <v>567</v>
      </c>
      <c r="BE57" s="296">
        <f t="shared" si="40"/>
        <v>568</v>
      </c>
      <c r="BF57" s="296">
        <f t="shared" si="40"/>
        <v>569</v>
      </c>
      <c r="BG57" s="296">
        <f t="shared" si="40"/>
        <v>570</v>
      </c>
      <c r="BH57" s="296">
        <f t="shared" si="40"/>
        <v>571</v>
      </c>
      <c r="BI57" s="296">
        <f t="shared" si="40"/>
        <v>572</v>
      </c>
      <c r="BJ57" s="296">
        <f t="shared" si="40"/>
        <v>573</v>
      </c>
      <c r="BK57" s="296">
        <f t="shared" si="40"/>
        <v>574</v>
      </c>
      <c r="BL57" s="296">
        <f t="shared" si="40"/>
        <v>575</v>
      </c>
      <c r="BM57" s="296">
        <f t="shared" si="40"/>
        <v>576</v>
      </c>
      <c r="BN57" s="297">
        <f t="shared" si="40"/>
        <v>577</v>
      </c>
      <c r="BO57" s="60" t="s">
        <v>101</v>
      </c>
    </row>
    <row r="58" spans="1:67">
      <c r="A58" s="60"/>
      <c r="B58" s="112" t="s">
        <v>323</v>
      </c>
      <c r="C58" s="109"/>
      <c r="D58" s="284"/>
      <c r="E58" s="367">
        <v>600</v>
      </c>
      <c r="F58" s="61"/>
      <c r="G58" s="296">
        <f>$E58*(1+HLOOKUP(G$6,$G$1:$L$5,$L$3,0))*G$57</f>
        <v>600</v>
      </c>
      <c r="H58" s="296">
        <f t="shared" ref="H58:W59" si="41">$E58*(1+HLOOKUP(H$6,$G$1:$L$5,$L$3,0))*H$57</f>
        <v>1200</v>
      </c>
      <c r="I58" s="296">
        <f t="shared" si="41"/>
        <v>1800</v>
      </c>
      <c r="J58" s="296">
        <f t="shared" si="41"/>
        <v>2400</v>
      </c>
      <c r="K58" s="296">
        <f t="shared" si="41"/>
        <v>3600</v>
      </c>
      <c r="L58" s="296">
        <f t="shared" si="41"/>
        <v>4800</v>
      </c>
      <c r="M58" s="296">
        <f t="shared" si="41"/>
        <v>6000</v>
      </c>
      <c r="N58" s="296">
        <f t="shared" si="41"/>
        <v>7200</v>
      </c>
      <c r="O58" s="296">
        <f t="shared" si="41"/>
        <v>9000</v>
      </c>
      <c r="P58" s="296">
        <f t="shared" si="41"/>
        <v>10800</v>
      </c>
      <c r="Q58" s="296">
        <f t="shared" si="41"/>
        <v>12600</v>
      </c>
      <c r="R58" s="296">
        <f t="shared" si="41"/>
        <v>15000</v>
      </c>
      <c r="S58" s="296">
        <f t="shared" si="41"/>
        <v>19440</v>
      </c>
      <c r="T58" s="296">
        <f t="shared" si="41"/>
        <v>22680</v>
      </c>
      <c r="U58" s="296">
        <f t="shared" si="41"/>
        <v>27216</v>
      </c>
      <c r="V58" s="296">
        <f t="shared" si="41"/>
        <v>31752</v>
      </c>
      <c r="W58" s="296">
        <f t="shared" si="41"/>
        <v>36936</v>
      </c>
      <c r="X58" s="296">
        <f t="shared" ref="X58:AM59" si="42">$E58*(1+HLOOKUP(X$6,$G$1:$L$5,$L$3,0))*X$57</f>
        <v>43416</v>
      </c>
      <c r="Y58" s="296">
        <f t="shared" si="42"/>
        <v>50544</v>
      </c>
      <c r="Z58" s="296">
        <f t="shared" si="42"/>
        <v>58320</v>
      </c>
      <c r="AA58" s="296">
        <f t="shared" si="42"/>
        <v>67392</v>
      </c>
      <c r="AB58" s="296">
        <f t="shared" si="42"/>
        <v>78408</v>
      </c>
      <c r="AC58" s="296">
        <f t="shared" si="42"/>
        <v>90720</v>
      </c>
      <c r="AD58" s="296">
        <f t="shared" si="42"/>
        <v>104976</v>
      </c>
      <c r="AE58" s="296">
        <f t="shared" si="42"/>
        <v>119672.64</v>
      </c>
      <c r="AF58" s="296">
        <f t="shared" si="42"/>
        <v>126671.04000000001</v>
      </c>
      <c r="AG58" s="296">
        <f t="shared" si="42"/>
        <v>133669.44</v>
      </c>
      <c r="AH58" s="296">
        <f t="shared" si="42"/>
        <v>140667.84</v>
      </c>
      <c r="AI58" s="296">
        <f t="shared" si="42"/>
        <v>148366.08000000002</v>
      </c>
      <c r="AJ58" s="296">
        <f t="shared" si="42"/>
        <v>156064.32000000001</v>
      </c>
      <c r="AK58" s="296">
        <f t="shared" si="42"/>
        <v>165162.24000000002</v>
      </c>
      <c r="AL58" s="296">
        <f t="shared" si="42"/>
        <v>173560.32000000001</v>
      </c>
      <c r="AM58" s="296">
        <f t="shared" si="42"/>
        <v>183358.08000000002</v>
      </c>
      <c r="AN58" s="296">
        <f t="shared" ref="AN58:BC59" si="43">$E58*(1+HLOOKUP(AN$6,$G$1:$L$5,$L$3,0))*AN$57</f>
        <v>193155.84</v>
      </c>
      <c r="AO58" s="296">
        <f t="shared" si="43"/>
        <v>202953.60000000001</v>
      </c>
      <c r="AP58" s="296">
        <f t="shared" si="43"/>
        <v>214151.04000000001</v>
      </c>
      <c r="AQ58" s="296">
        <f t="shared" si="43"/>
        <v>243376.35840000003</v>
      </c>
      <c r="AR58" s="296">
        <f t="shared" si="43"/>
        <v>256225.42080000002</v>
      </c>
      <c r="AS58" s="296">
        <f t="shared" si="43"/>
        <v>269830.31040000002</v>
      </c>
      <c r="AT58" s="296">
        <f t="shared" si="43"/>
        <v>284191.02720000001</v>
      </c>
      <c r="AU58" s="296">
        <f t="shared" si="43"/>
        <v>299307.57120000001</v>
      </c>
      <c r="AV58" s="296">
        <f t="shared" si="43"/>
        <v>314424.1152</v>
      </c>
      <c r="AW58" s="296">
        <f t="shared" si="43"/>
        <v>331052.31360000005</v>
      </c>
      <c r="AX58" s="296">
        <f t="shared" si="43"/>
        <v>348436.33920000005</v>
      </c>
      <c r="AY58" s="296">
        <f t="shared" si="43"/>
        <v>366576.19200000004</v>
      </c>
      <c r="AZ58" s="296">
        <f t="shared" si="43"/>
        <v>385471.87200000003</v>
      </c>
      <c r="BA58" s="296">
        <f t="shared" si="43"/>
        <v>405879.20640000002</v>
      </c>
      <c r="BB58" s="296">
        <f t="shared" si="43"/>
        <v>427042.36800000002</v>
      </c>
      <c r="BC58" s="296">
        <f t="shared" si="43"/>
        <v>462022.05081600009</v>
      </c>
      <c r="BD58" s="296">
        <f t="shared" ref="BD58:BN59" si="44">$E58*(1+HLOOKUP(BD$6,$G$1:$L$5,$L$3,0))*BD$57</f>
        <v>462838.34419200011</v>
      </c>
      <c r="BE58" s="296">
        <f t="shared" si="44"/>
        <v>463654.63756800012</v>
      </c>
      <c r="BF58" s="296">
        <f t="shared" si="44"/>
        <v>464470.93094400014</v>
      </c>
      <c r="BG58" s="296">
        <f t="shared" si="44"/>
        <v>465287.2243200001</v>
      </c>
      <c r="BH58" s="296">
        <f t="shared" si="44"/>
        <v>466103.51769600011</v>
      </c>
      <c r="BI58" s="296">
        <f t="shared" si="44"/>
        <v>466919.81107200013</v>
      </c>
      <c r="BJ58" s="296">
        <f t="shared" si="44"/>
        <v>467736.10444800009</v>
      </c>
      <c r="BK58" s="296">
        <f t="shared" si="44"/>
        <v>468552.3978240001</v>
      </c>
      <c r="BL58" s="296">
        <f t="shared" si="44"/>
        <v>469368.69120000012</v>
      </c>
      <c r="BM58" s="296">
        <f t="shared" si="44"/>
        <v>470184.98457600013</v>
      </c>
      <c r="BN58" s="297">
        <f t="shared" si="44"/>
        <v>471001.27795200009</v>
      </c>
      <c r="BO58" s="60" t="s">
        <v>101</v>
      </c>
    </row>
    <row r="59" spans="1:67">
      <c r="A59" s="60"/>
      <c r="B59" s="112" t="s">
        <v>346</v>
      </c>
      <c r="C59" s="109"/>
      <c r="D59" s="284"/>
      <c r="E59" s="367">
        <f>E58*(1-C56)</f>
        <v>516</v>
      </c>
      <c r="F59" s="61"/>
      <c r="G59" s="296">
        <f t="shared" ref="G59" si="45">$E59*(1+HLOOKUP(G$6,$G$1:$L$5,$L$3,0))*G$57</f>
        <v>516</v>
      </c>
      <c r="H59" s="296">
        <f t="shared" si="41"/>
        <v>1032</v>
      </c>
      <c r="I59" s="296">
        <f t="shared" si="41"/>
        <v>1548</v>
      </c>
      <c r="J59" s="296">
        <f t="shared" si="41"/>
        <v>2064</v>
      </c>
      <c r="K59" s="296">
        <f t="shared" si="41"/>
        <v>3096</v>
      </c>
      <c r="L59" s="296">
        <f t="shared" si="41"/>
        <v>4128</v>
      </c>
      <c r="M59" s="296">
        <f t="shared" si="41"/>
        <v>5160</v>
      </c>
      <c r="N59" s="296">
        <f t="shared" si="41"/>
        <v>6192</v>
      </c>
      <c r="O59" s="296">
        <f t="shared" si="41"/>
        <v>7740</v>
      </c>
      <c r="P59" s="296">
        <f t="shared" si="41"/>
        <v>9288</v>
      </c>
      <c r="Q59" s="296">
        <f t="shared" si="41"/>
        <v>10836</v>
      </c>
      <c r="R59" s="296">
        <f t="shared" si="41"/>
        <v>12900</v>
      </c>
      <c r="S59" s="296">
        <f t="shared" si="41"/>
        <v>16718.400000000001</v>
      </c>
      <c r="T59" s="296">
        <f t="shared" si="41"/>
        <v>19504.800000000003</v>
      </c>
      <c r="U59" s="296">
        <f t="shared" si="41"/>
        <v>23405.760000000002</v>
      </c>
      <c r="V59" s="296">
        <f t="shared" si="41"/>
        <v>27306.720000000005</v>
      </c>
      <c r="W59" s="296">
        <f t="shared" si="41"/>
        <v>31764.960000000006</v>
      </c>
      <c r="X59" s="296">
        <f t="shared" si="42"/>
        <v>37337.760000000009</v>
      </c>
      <c r="Y59" s="296">
        <f t="shared" si="42"/>
        <v>43467.840000000004</v>
      </c>
      <c r="Z59" s="296">
        <f t="shared" si="42"/>
        <v>50155.200000000004</v>
      </c>
      <c r="AA59" s="296">
        <f t="shared" si="42"/>
        <v>57957.12000000001</v>
      </c>
      <c r="AB59" s="296">
        <f t="shared" si="42"/>
        <v>67430.880000000005</v>
      </c>
      <c r="AC59" s="296">
        <f t="shared" si="42"/>
        <v>78019.200000000012</v>
      </c>
      <c r="AD59" s="296">
        <f t="shared" si="42"/>
        <v>90279.360000000015</v>
      </c>
      <c r="AE59" s="296">
        <f t="shared" si="42"/>
        <v>102918.47040000002</v>
      </c>
      <c r="AF59" s="296">
        <f t="shared" si="42"/>
        <v>108937.09440000002</v>
      </c>
      <c r="AG59" s="296">
        <f t="shared" si="42"/>
        <v>114955.71840000001</v>
      </c>
      <c r="AH59" s="296">
        <f t="shared" si="42"/>
        <v>120974.34240000002</v>
      </c>
      <c r="AI59" s="296">
        <f t="shared" si="42"/>
        <v>127594.82880000002</v>
      </c>
      <c r="AJ59" s="296">
        <f t="shared" si="42"/>
        <v>134215.31520000001</v>
      </c>
      <c r="AK59" s="296">
        <f t="shared" si="42"/>
        <v>142039.52640000003</v>
      </c>
      <c r="AL59" s="296">
        <f t="shared" si="42"/>
        <v>149261.87520000001</v>
      </c>
      <c r="AM59" s="296">
        <f t="shared" si="42"/>
        <v>157687.94880000001</v>
      </c>
      <c r="AN59" s="296">
        <f t="shared" si="43"/>
        <v>166114.02240000002</v>
      </c>
      <c r="AO59" s="296">
        <f t="shared" si="43"/>
        <v>174540.09600000002</v>
      </c>
      <c r="AP59" s="296">
        <f t="shared" si="43"/>
        <v>184169.89440000002</v>
      </c>
      <c r="AQ59" s="296">
        <f t="shared" si="43"/>
        <v>209303.66822400002</v>
      </c>
      <c r="AR59" s="296">
        <f t="shared" si="43"/>
        <v>220353.86188800004</v>
      </c>
      <c r="AS59" s="296">
        <f t="shared" si="43"/>
        <v>232054.06694400005</v>
      </c>
      <c r="AT59" s="296">
        <f t="shared" si="43"/>
        <v>244404.28339200004</v>
      </c>
      <c r="AU59" s="296">
        <f t="shared" si="43"/>
        <v>257404.51123200005</v>
      </c>
      <c r="AV59" s="296">
        <f t="shared" si="43"/>
        <v>270404.73907200003</v>
      </c>
      <c r="AW59" s="296">
        <f t="shared" si="43"/>
        <v>284704.98969600006</v>
      </c>
      <c r="AX59" s="296">
        <f t="shared" si="43"/>
        <v>299655.25171200006</v>
      </c>
      <c r="AY59" s="296">
        <f t="shared" si="43"/>
        <v>315255.52512000006</v>
      </c>
      <c r="AZ59" s="296">
        <f t="shared" si="43"/>
        <v>331505.80992000009</v>
      </c>
      <c r="BA59" s="296">
        <f t="shared" si="43"/>
        <v>349056.11750400008</v>
      </c>
      <c r="BB59" s="296">
        <f t="shared" si="43"/>
        <v>367256.43648000009</v>
      </c>
      <c r="BC59" s="296">
        <f t="shared" si="43"/>
        <v>397338.96370176011</v>
      </c>
      <c r="BD59" s="296">
        <f t="shared" si="44"/>
        <v>398040.97600512009</v>
      </c>
      <c r="BE59" s="296">
        <f t="shared" si="44"/>
        <v>398742.98830848007</v>
      </c>
      <c r="BF59" s="296">
        <f t="shared" si="44"/>
        <v>399445.00061184011</v>
      </c>
      <c r="BG59" s="296">
        <f t="shared" si="44"/>
        <v>400147.01291520009</v>
      </c>
      <c r="BH59" s="296">
        <f t="shared" si="44"/>
        <v>400849.02521856007</v>
      </c>
      <c r="BI59" s="296">
        <f t="shared" si="44"/>
        <v>401551.03752192011</v>
      </c>
      <c r="BJ59" s="296">
        <f t="shared" si="44"/>
        <v>402253.04982528009</v>
      </c>
      <c r="BK59" s="296">
        <f t="shared" si="44"/>
        <v>402955.06212864007</v>
      </c>
      <c r="BL59" s="296">
        <f t="shared" si="44"/>
        <v>403657.07443200011</v>
      </c>
      <c r="BM59" s="296">
        <f t="shared" si="44"/>
        <v>404359.08673536009</v>
      </c>
      <c r="BN59" s="297">
        <f t="shared" si="44"/>
        <v>405061.09903872007</v>
      </c>
      <c r="BO59" s="60" t="s">
        <v>101</v>
      </c>
    </row>
    <row r="60" spans="1:67">
      <c r="A60" s="60"/>
      <c r="B60" s="364" t="s">
        <v>327</v>
      </c>
      <c r="C60" s="109"/>
      <c r="D60" s="284"/>
      <c r="E60" s="284"/>
      <c r="F60" s="338"/>
      <c r="G60" s="296">
        <f>G58-G59</f>
        <v>84</v>
      </c>
      <c r="H60" s="296">
        <f t="shared" ref="H60:BN60" si="46">H58-H59</f>
        <v>168</v>
      </c>
      <c r="I60" s="296">
        <f t="shared" si="46"/>
        <v>252</v>
      </c>
      <c r="J60" s="296">
        <f t="shared" si="46"/>
        <v>336</v>
      </c>
      <c r="K60" s="296">
        <f t="shared" si="46"/>
        <v>504</v>
      </c>
      <c r="L60" s="296">
        <f t="shared" si="46"/>
        <v>672</v>
      </c>
      <c r="M60" s="296">
        <f t="shared" si="46"/>
        <v>840</v>
      </c>
      <c r="N60" s="296">
        <f t="shared" si="46"/>
        <v>1008</v>
      </c>
      <c r="O60" s="296">
        <f t="shared" si="46"/>
        <v>1260</v>
      </c>
      <c r="P60" s="296">
        <f t="shared" si="46"/>
        <v>1512</v>
      </c>
      <c r="Q60" s="296">
        <f t="shared" si="46"/>
        <v>1764</v>
      </c>
      <c r="R60" s="296">
        <f t="shared" si="46"/>
        <v>2100</v>
      </c>
      <c r="S60" s="296">
        <f t="shared" si="46"/>
        <v>2721.5999999999985</v>
      </c>
      <c r="T60" s="296">
        <f t="shared" si="46"/>
        <v>3175.1999999999971</v>
      </c>
      <c r="U60" s="296">
        <f t="shared" si="46"/>
        <v>3810.239999999998</v>
      </c>
      <c r="V60" s="296">
        <f t="shared" si="46"/>
        <v>4445.2799999999952</v>
      </c>
      <c r="W60" s="296">
        <f t="shared" si="46"/>
        <v>5171.0399999999936</v>
      </c>
      <c r="X60" s="296">
        <f t="shared" si="46"/>
        <v>6078.2399999999907</v>
      </c>
      <c r="Y60" s="296">
        <f t="shared" si="46"/>
        <v>7076.1599999999962</v>
      </c>
      <c r="Z60" s="296">
        <f t="shared" si="46"/>
        <v>8164.7999999999956</v>
      </c>
      <c r="AA60" s="296">
        <f t="shared" si="46"/>
        <v>9434.8799999999901</v>
      </c>
      <c r="AB60" s="296">
        <f t="shared" si="46"/>
        <v>10977.119999999995</v>
      </c>
      <c r="AC60" s="296">
        <f t="shared" si="46"/>
        <v>12700.799999999988</v>
      </c>
      <c r="AD60" s="296">
        <f t="shared" si="46"/>
        <v>14696.639999999985</v>
      </c>
      <c r="AE60" s="296">
        <f t="shared" si="46"/>
        <v>16754.169599999979</v>
      </c>
      <c r="AF60" s="296">
        <f t="shared" si="46"/>
        <v>17733.945599999992</v>
      </c>
      <c r="AG60" s="296">
        <f t="shared" si="46"/>
        <v>18713.72159999999</v>
      </c>
      <c r="AH60" s="296">
        <f t="shared" si="46"/>
        <v>19693.497599999973</v>
      </c>
      <c r="AI60" s="296">
        <f t="shared" si="46"/>
        <v>20771.251199999999</v>
      </c>
      <c r="AJ60" s="296">
        <f t="shared" si="46"/>
        <v>21849.004799999995</v>
      </c>
      <c r="AK60" s="296">
        <f t="shared" si="46"/>
        <v>23122.713599999988</v>
      </c>
      <c r="AL60" s="296">
        <f t="shared" si="46"/>
        <v>24298.444799999997</v>
      </c>
      <c r="AM60" s="296">
        <f t="shared" si="46"/>
        <v>25670.131200000003</v>
      </c>
      <c r="AN60" s="296">
        <f t="shared" si="46"/>
        <v>27041.81759999998</v>
      </c>
      <c r="AO60" s="296">
        <f t="shared" si="46"/>
        <v>28413.503999999986</v>
      </c>
      <c r="AP60" s="296">
        <f t="shared" si="46"/>
        <v>29981.145599999989</v>
      </c>
      <c r="AQ60" s="296">
        <f t="shared" si="46"/>
        <v>34072.690176000004</v>
      </c>
      <c r="AR60" s="296">
        <f t="shared" si="46"/>
        <v>35871.558911999979</v>
      </c>
      <c r="AS60" s="296">
        <f t="shared" si="46"/>
        <v>37776.243455999967</v>
      </c>
      <c r="AT60" s="296">
        <f t="shared" si="46"/>
        <v>39786.74380799997</v>
      </c>
      <c r="AU60" s="296">
        <f t="shared" si="46"/>
        <v>41903.059967999958</v>
      </c>
      <c r="AV60" s="296">
        <f t="shared" si="46"/>
        <v>44019.376127999974</v>
      </c>
      <c r="AW60" s="296">
        <f t="shared" si="46"/>
        <v>46347.32390399999</v>
      </c>
      <c r="AX60" s="296">
        <f t="shared" si="46"/>
        <v>48781.08748799999</v>
      </c>
      <c r="AY60" s="296">
        <f t="shared" si="46"/>
        <v>51320.666879999975</v>
      </c>
      <c r="AZ60" s="296">
        <f t="shared" si="46"/>
        <v>53966.062079999945</v>
      </c>
      <c r="BA60" s="296">
        <f t="shared" si="46"/>
        <v>56823.088895999943</v>
      </c>
      <c r="BB60" s="296">
        <f t="shared" si="46"/>
        <v>59785.931519999926</v>
      </c>
      <c r="BC60" s="296">
        <f t="shared" si="46"/>
        <v>64683.087114239985</v>
      </c>
      <c r="BD60" s="296">
        <f t="shared" si="46"/>
        <v>64797.368186880019</v>
      </c>
      <c r="BE60" s="296">
        <f t="shared" si="46"/>
        <v>64911.649259520054</v>
      </c>
      <c r="BF60" s="296">
        <f t="shared" si="46"/>
        <v>65025.930332160031</v>
      </c>
      <c r="BG60" s="296">
        <f t="shared" si="46"/>
        <v>65140.211404800008</v>
      </c>
      <c r="BH60" s="296">
        <f t="shared" si="46"/>
        <v>65254.492477440042</v>
      </c>
      <c r="BI60" s="296">
        <f t="shared" si="46"/>
        <v>65368.773550080019</v>
      </c>
      <c r="BJ60" s="296">
        <f t="shared" si="46"/>
        <v>65483.054622719996</v>
      </c>
      <c r="BK60" s="296">
        <f t="shared" si="46"/>
        <v>65597.335695360031</v>
      </c>
      <c r="BL60" s="296">
        <f t="shared" si="46"/>
        <v>65711.616768000007</v>
      </c>
      <c r="BM60" s="296">
        <f t="shared" si="46"/>
        <v>65825.897840640042</v>
      </c>
      <c r="BN60" s="297">
        <f t="shared" si="46"/>
        <v>65940.178913280019</v>
      </c>
      <c r="BO60" s="60" t="s">
        <v>101</v>
      </c>
    </row>
    <row r="61" spans="1:67" s="58" customFormat="1">
      <c r="B61" s="364" t="s">
        <v>308</v>
      </c>
      <c r="C61" s="109"/>
      <c r="D61" s="284"/>
      <c r="E61" s="284"/>
      <c r="F61" s="61"/>
      <c r="G61" s="296">
        <f>G58*HLOOKUP(G$6,$G$1:$L$5,$L$5,0)</f>
        <v>0</v>
      </c>
      <c r="H61" s="296">
        <f t="shared" ref="H61:BN61" si="47">H58*HLOOKUP(H$6,$G$1:$L$5,$L$5,0)</f>
        <v>0</v>
      </c>
      <c r="I61" s="296">
        <f t="shared" si="47"/>
        <v>0</v>
      </c>
      <c r="J61" s="296">
        <f t="shared" si="47"/>
        <v>0</v>
      </c>
      <c r="K61" s="296">
        <f t="shared" si="47"/>
        <v>0</v>
      </c>
      <c r="L61" s="296">
        <f t="shared" si="47"/>
        <v>0</v>
      </c>
      <c r="M61" s="296">
        <f t="shared" si="47"/>
        <v>0</v>
      </c>
      <c r="N61" s="296">
        <f t="shared" si="47"/>
        <v>0</v>
      </c>
      <c r="O61" s="296">
        <f t="shared" si="47"/>
        <v>0</v>
      </c>
      <c r="P61" s="296">
        <f t="shared" si="47"/>
        <v>0</v>
      </c>
      <c r="Q61" s="296">
        <f t="shared" si="47"/>
        <v>0</v>
      </c>
      <c r="R61" s="296">
        <f t="shared" si="47"/>
        <v>0</v>
      </c>
      <c r="S61" s="296">
        <f t="shared" si="47"/>
        <v>0</v>
      </c>
      <c r="T61" s="296">
        <f t="shared" si="47"/>
        <v>0</v>
      </c>
      <c r="U61" s="296">
        <f t="shared" si="47"/>
        <v>0</v>
      </c>
      <c r="V61" s="296">
        <f t="shared" si="47"/>
        <v>0</v>
      </c>
      <c r="W61" s="296">
        <f t="shared" si="47"/>
        <v>0</v>
      </c>
      <c r="X61" s="296">
        <f t="shared" si="47"/>
        <v>0</v>
      </c>
      <c r="Y61" s="296">
        <f t="shared" si="47"/>
        <v>0</v>
      </c>
      <c r="Z61" s="296">
        <f t="shared" si="47"/>
        <v>0</v>
      </c>
      <c r="AA61" s="296">
        <f t="shared" si="47"/>
        <v>0</v>
      </c>
      <c r="AB61" s="296">
        <f t="shared" si="47"/>
        <v>0</v>
      </c>
      <c r="AC61" s="296">
        <f t="shared" si="47"/>
        <v>0</v>
      </c>
      <c r="AD61" s="296">
        <f t="shared" si="47"/>
        <v>0</v>
      </c>
      <c r="AE61" s="296">
        <f t="shared" si="47"/>
        <v>0</v>
      </c>
      <c r="AF61" s="296">
        <f t="shared" si="47"/>
        <v>0</v>
      </c>
      <c r="AG61" s="296">
        <f t="shared" si="47"/>
        <v>0</v>
      </c>
      <c r="AH61" s="296">
        <f t="shared" si="47"/>
        <v>0</v>
      </c>
      <c r="AI61" s="296">
        <f t="shared" si="47"/>
        <v>0</v>
      </c>
      <c r="AJ61" s="296">
        <f t="shared" si="47"/>
        <v>0</v>
      </c>
      <c r="AK61" s="296">
        <f t="shared" si="47"/>
        <v>0</v>
      </c>
      <c r="AL61" s="296">
        <f t="shared" si="47"/>
        <v>0</v>
      </c>
      <c r="AM61" s="296">
        <f t="shared" si="47"/>
        <v>0</v>
      </c>
      <c r="AN61" s="296">
        <f t="shared" si="47"/>
        <v>0</v>
      </c>
      <c r="AO61" s="296">
        <f t="shared" si="47"/>
        <v>0</v>
      </c>
      <c r="AP61" s="296">
        <f t="shared" si="47"/>
        <v>0</v>
      </c>
      <c r="AQ61" s="296">
        <f t="shared" si="47"/>
        <v>0</v>
      </c>
      <c r="AR61" s="296">
        <f t="shared" si="47"/>
        <v>0</v>
      </c>
      <c r="AS61" s="296">
        <f t="shared" si="47"/>
        <v>0</v>
      </c>
      <c r="AT61" s="296">
        <f t="shared" si="47"/>
        <v>0</v>
      </c>
      <c r="AU61" s="296">
        <f t="shared" si="47"/>
        <v>0</v>
      </c>
      <c r="AV61" s="296">
        <f t="shared" si="47"/>
        <v>0</v>
      </c>
      <c r="AW61" s="296">
        <f t="shared" si="47"/>
        <v>0</v>
      </c>
      <c r="AX61" s="296">
        <f t="shared" si="47"/>
        <v>0</v>
      </c>
      <c r="AY61" s="296">
        <f t="shared" si="47"/>
        <v>0</v>
      </c>
      <c r="AZ61" s="296">
        <f t="shared" si="47"/>
        <v>0</v>
      </c>
      <c r="BA61" s="296">
        <f t="shared" si="47"/>
        <v>0</v>
      </c>
      <c r="BB61" s="296">
        <f t="shared" si="47"/>
        <v>0</v>
      </c>
      <c r="BC61" s="296">
        <f t="shared" si="47"/>
        <v>0</v>
      </c>
      <c r="BD61" s="296">
        <f t="shared" si="47"/>
        <v>0</v>
      </c>
      <c r="BE61" s="296">
        <f t="shared" si="47"/>
        <v>0</v>
      </c>
      <c r="BF61" s="296">
        <f t="shared" si="47"/>
        <v>0</v>
      </c>
      <c r="BG61" s="296">
        <f t="shared" si="47"/>
        <v>0</v>
      </c>
      <c r="BH61" s="296">
        <f t="shared" si="47"/>
        <v>0</v>
      </c>
      <c r="BI61" s="296">
        <f t="shared" si="47"/>
        <v>0</v>
      </c>
      <c r="BJ61" s="296">
        <f t="shared" si="47"/>
        <v>0</v>
      </c>
      <c r="BK61" s="296">
        <f t="shared" si="47"/>
        <v>0</v>
      </c>
      <c r="BL61" s="296">
        <f t="shared" si="47"/>
        <v>0</v>
      </c>
      <c r="BM61" s="296">
        <f t="shared" si="47"/>
        <v>0</v>
      </c>
      <c r="BN61" s="297">
        <f t="shared" si="47"/>
        <v>0</v>
      </c>
      <c r="BO61" s="60" t="s">
        <v>101</v>
      </c>
    </row>
    <row r="62" spans="1:67">
      <c r="A62" s="58"/>
      <c r="B62" s="285"/>
      <c r="C62" s="108"/>
      <c r="D62" s="392"/>
      <c r="E62" s="361"/>
      <c r="F62" s="44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7"/>
      <c r="BO62" s="60" t="s">
        <v>101</v>
      </c>
    </row>
    <row r="63" spans="1:67" s="58" customFormat="1">
      <c r="A63" s="60">
        <v>6</v>
      </c>
      <c r="B63" s="114" t="s">
        <v>330</v>
      </c>
      <c r="C63" s="109">
        <v>0.14000000000000001</v>
      </c>
      <c r="D63" s="108">
        <f>Revenue_B2C!D63</f>
        <v>0.04</v>
      </c>
      <c r="E63" s="284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283"/>
      <c r="BO63" s="60" t="s">
        <v>101</v>
      </c>
    </row>
    <row r="64" spans="1:67" s="58" customFormat="1">
      <c r="A64" s="56"/>
      <c r="B64" s="112" t="s">
        <v>322</v>
      </c>
      <c r="C64" s="284"/>
      <c r="D64" s="374"/>
      <c r="E64" s="361"/>
      <c r="F64" s="44"/>
      <c r="G64" s="296">
        <f t="shared" ref="G64:BN64" si="48">ROUND(G$25*$D63,0)</f>
        <v>0</v>
      </c>
      <c r="H64" s="296">
        <f t="shared" si="48"/>
        <v>1</v>
      </c>
      <c r="I64" s="296">
        <f t="shared" si="48"/>
        <v>2</v>
      </c>
      <c r="J64" s="296">
        <f t="shared" si="48"/>
        <v>2</v>
      </c>
      <c r="K64" s="296">
        <f t="shared" si="48"/>
        <v>3</v>
      </c>
      <c r="L64" s="296">
        <f t="shared" si="48"/>
        <v>4</v>
      </c>
      <c r="M64" s="296">
        <f t="shared" si="48"/>
        <v>5</v>
      </c>
      <c r="N64" s="296">
        <f t="shared" si="48"/>
        <v>6</v>
      </c>
      <c r="O64" s="296">
        <f t="shared" si="48"/>
        <v>7</v>
      </c>
      <c r="P64" s="296">
        <f t="shared" si="48"/>
        <v>9</v>
      </c>
      <c r="Q64" s="296">
        <f t="shared" si="48"/>
        <v>11</v>
      </c>
      <c r="R64" s="296">
        <f t="shared" si="48"/>
        <v>13</v>
      </c>
      <c r="S64" s="296">
        <f t="shared" si="48"/>
        <v>15</v>
      </c>
      <c r="T64" s="296">
        <f t="shared" si="48"/>
        <v>18</v>
      </c>
      <c r="U64" s="296">
        <f t="shared" si="48"/>
        <v>21</v>
      </c>
      <c r="V64" s="296">
        <f t="shared" si="48"/>
        <v>24</v>
      </c>
      <c r="W64" s="296">
        <f t="shared" si="48"/>
        <v>29</v>
      </c>
      <c r="X64" s="296">
        <f t="shared" si="48"/>
        <v>33</v>
      </c>
      <c r="Y64" s="296">
        <f t="shared" si="48"/>
        <v>39</v>
      </c>
      <c r="Z64" s="296">
        <f t="shared" si="48"/>
        <v>45</v>
      </c>
      <c r="AA64" s="296">
        <f t="shared" si="48"/>
        <v>52</v>
      </c>
      <c r="AB64" s="296">
        <f t="shared" si="48"/>
        <v>61</v>
      </c>
      <c r="AC64" s="296">
        <f t="shared" si="48"/>
        <v>70</v>
      </c>
      <c r="AD64" s="296">
        <f t="shared" si="48"/>
        <v>81</v>
      </c>
      <c r="AE64" s="296">
        <f t="shared" si="48"/>
        <v>86</v>
      </c>
      <c r="AF64" s="296">
        <f t="shared" si="48"/>
        <v>90</v>
      </c>
      <c r="AG64" s="296">
        <f t="shared" si="48"/>
        <v>95</v>
      </c>
      <c r="AH64" s="296">
        <f t="shared" si="48"/>
        <v>100</v>
      </c>
      <c r="AI64" s="296">
        <f t="shared" si="48"/>
        <v>106</v>
      </c>
      <c r="AJ64" s="296">
        <f t="shared" si="48"/>
        <v>112</v>
      </c>
      <c r="AK64" s="296">
        <f t="shared" si="48"/>
        <v>118</v>
      </c>
      <c r="AL64" s="296">
        <f t="shared" si="48"/>
        <v>124</v>
      </c>
      <c r="AM64" s="296">
        <f t="shared" si="48"/>
        <v>131</v>
      </c>
      <c r="AN64" s="296">
        <f t="shared" si="48"/>
        <v>138</v>
      </c>
      <c r="AO64" s="296">
        <f t="shared" si="48"/>
        <v>145</v>
      </c>
      <c r="AP64" s="296">
        <f t="shared" si="48"/>
        <v>153</v>
      </c>
      <c r="AQ64" s="296">
        <f t="shared" si="48"/>
        <v>161</v>
      </c>
      <c r="AR64" s="296">
        <f t="shared" si="48"/>
        <v>170</v>
      </c>
      <c r="AS64" s="296">
        <f t="shared" si="48"/>
        <v>179</v>
      </c>
      <c r="AT64" s="296">
        <f t="shared" si="48"/>
        <v>188</v>
      </c>
      <c r="AU64" s="296">
        <f t="shared" si="48"/>
        <v>198</v>
      </c>
      <c r="AV64" s="296">
        <f t="shared" si="48"/>
        <v>208</v>
      </c>
      <c r="AW64" s="296">
        <f t="shared" si="48"/>
        <v>219</v>
      </c>
      <c r="AX64" s="296">
        <f t="shared" si="48"/>
        <v>231</v>
      </c>
      <c r="AY64" s="296">
        <f t="shared" si="48"/>
        <v>243</v>
      </c>
      <c r="AZ64" s="296">
        <f t="shared" si="48"/>
        <v>255</v>
      </c>
      <c r="BA64" s="296">
        <f t="shared" si="48"/>
        <v>268</v>
      </c>
      <c r="BB64" s="296">
        <f t="shared" si="48"/>
        <v>282</v>
      </c>
      <c r="BC64" s="296">
        <f t="shared" si="48"/>
        <v>283</v>
      </c>
      <c r="BD64" s="296">
        <f t="shared" si="48"/>
        <v>283</v>
      </c>
      <c r="BE64" s="296">
        <f t="shared" si="48"/>
        <v>284</v>
      </c>
      <c r="BF64" s="296">
        <f t="shared" si="48"/>
        <v>284</v>
      </c>
      <c r="BG64" s="296">
        <f t="shared" si="48"/>
        <v>285</v>
      </c>
      <c r="BH64" s="296">
        <f t="shared" si="48"/>
        <v>285</v>
      </c>
      <c r="BI64" s="296">
        <f t="shared" si="48"/>
        <v>286</v>
      </c>
      <c r="BJ64" s="296">
        <f t="shared" si="48"/>
        <v>286</v>
      </c>
      <c r="BK64" s="296">
        <f t="shared" si="48"/>
        <v>287</v>
      </c>
      <c r="BL64" s="296">
        <f t="shared" si="48"/>
        <v>288</v>
      </c>
      <c r="BM64" s="296">
        <f t="shared" si="48"/>
        <v>288</v>
      </c>
      <c r="BN64" s="297">
        <f t="shared" si="48"/>
        <v>289</v>
      </c>
      <c r="BO64" s="60" t="s">
        <v>101</v>
      </c>
    </row>
    <row r="65" spans="1:67">
      <c r="A65" s="60"/>
      <c r="B65" s="112" t="s">
        <v>323</v>
      </c>
      <c r="C65" s="109"/>
      <c r="D65" s="284"/>
      <c r="E65" s="367">
        <v>3000</v>
      </c>
      <c r="F65" s="61"/>
      <c r="G65" s="296">
        <f>$E65*(1+HLOOKUP(G$6,$G$1:$L$5,$L$3,0))*G$64</f>
        <v>0</v>
      </c>
      <c r="H65" s="296">
        <f t="shared" ref="H65:W66" si="49">$E65*(1+HLOOKUP(H$6,$G$1:$L$5,$L$3,0))*H$64</f>
        <v>3000</v>
      </c>
      <c r="I65" s="296">
        <f t="shared" si="49"/>
        <v>6000</v>
      </c>
      <c r="J65" s="296">
        <f t="shared" si="49"/>
        <v>6000</v>
      </c>
      <c r="K65" s="296">
        <f t="shared" si="49"/>
        <v>9000</v>
      </c>
      <c r="L65" s="296">
        <f t="shared" si="49"/>
        <v>12000</v>
      </c>
      <c r="M65" s="296">
        <f t="shared" si="49"/>
        <v>15000</v>
      </c>
      <c r="N65" s="296">
        <f t="shared" si="49"/>
        <v>18000</v>
      </c>
      <c r="O65" s="296">
        <f t="shared" si="49"/>
        <v>21000</v>
      </c>
      <c r="P65" s="296">
        <f t="shared" si="49"/>
        <v>27000</v>
      </c>
      <c r="Q65" s="296">
        <f t="shared" si="49"/>
        <v>33000</v>
      </c>
      <c r="R65" s="296">
        <f t="shared" si="49"/>
        <v>39000</v>
      </c>
      <c r="S65" s="296">
        <f t="shared" si="49"/>
        <v>48600</v>
      </c>
      <c r="T65" s="296">
        <f t="shared" si="49"/>
        <v>58320</v>
      </c>
      <c r="U65" s="296">
        <f t="shared" si="49"/>
        <v>68040</v>
      </c>
      <c r="V65" s="296">
        <f t="shared" si="49"/>
        <v>77760</v>
      </c>
      <c r="W65" s="296">
        <f t="shared" si="49"/>
        <v>93960</v>
      </c>
      <c r="X65" s="296">
        <f t="shared" ref="X65:AM66" si="50">$E65*(1+HLOOKUP(X$6,$G$1:$L$5,$L$3,0))*X$64</f>
        <v>106920</v>
      </c>
      <c r="Y65" s="296">
        <f t="shared" si="50"/>
        <v>126360</v>
      </c>
      <c r="Z65" s="296">
        <f t="shared" si="50"/>
        <v>145800</v>
      </c>
      <c r="AA65" s="296">
        <f t="shared" si="50"/>
        <v>168480</v>
      </c>
      <c r="AB65" s="296">
        <f t="shared" si="50"/>
        <v>197640</v>
      </c>
      <c r="AC65" s="296">
        <f t="shared" si="50"/>
        <v>226800</v>
      </c>
      <c r="AD65" s="296">
        <f t="shared" si="50"/>
        <v>262440</v>
      </c>
      <c r="AE65" s="296">
        <f t="shared" si="50"/>
        <v>300931.20000000001</v>
      </c>
      <c r="AF65" s="296">
        <f t="shared" si="50"/>
        <v>314928</v>
      </c>
      <c r="AG65" s="296">
        <f t="shared" si="50"/>
        <v>332424</v>
      </c>
      <c r="AH65" s="296">
        <f t="shared" si="50"/>
        <v>349920</v>
      </c>
      <c r="AI65" s="296">
        <f t="shared" si="50"/>
        <v>370915.2</v>
      </c>
      <c r="AJ65" s="296">
        <f t="shared" si="50"/>
        <v>391910.40000000002</v>
      </c>
      <c r="AK65" s="296">
        <f t="shared" si="50"/>
        <v>412905.60000000003</v>
      </c>
      <c r="AL65" s="296">
        <f t="shared" si="50"/>
        <v>433900.80000000005</v>
      </c>
      <c r="AM65" s="296">
        <f t="shared" si="50"/>
        <v>458395.2</v>
      </c>
      <c r="AN65" s="296">
        <f t="shared" ref="AN65:BC66" si="51">$E65*(1+HLOOKUP(AN$6,$G$1:$L$5,$L$3,0))*AN$64</f>
        <v>482889.60000000003</v>
      </c>
      <c r="AO65" s="296">
        <f t="shared" si="51"/>
        <v>507384.00000000006</v>
      </c>
      <c r="AP65" s="296">
        <f t="shared" si="51"/>
        <v>535377.60000000009</v>
      </c>
      <c r="AQ65" s="296">
        <f t="shared" si="51"/>
        <v>608440.89600000007</v>
      </c>
      <c r="AR65" s="296">
        <f t="shared" si="51"/>
        <v>642453.12000000011</v>
      </c>
      <c r="AS65" s="296">
        <f t="shared" si="51"/>
        <v>676465.34400000004</v>
      </c>
      <c r="AT65" s="296">
        <f t="shared" si="51"/>
        <v>710477.56800000009</v>
      </c>
      <c r="AU65" s="296">
        <f t="shared" si="51"/>
        <v>748268.92800000007</v>
      </c>
      <c r="AV65" s="296">
        <f t="shared" si="51"/>
        <v>786060.28800000006</v>
      </c>
      <c r="AW65" s="296">
        <f t="shared" si="51"/>
        <v>827630.7840000001</v>
      </c>
      <c r="AX65" s="296">
        <f t="shared" si="51"/>
        <v>872980.41600000008</v>
      </c>
      <c r="AY65" s="296">
        <f t="shared" si="51"/>
        <v>918330.04800000007</v>
      </c>
      <c r="AZ65" s="296">
        <f t="shared" si="51"/>
        <v>963679.68</v>
      </c>
      <c r="BA65" s="296">
        <f t="shared" si="51"/>
        <v>1012808.4480000001</v>
      </c>
      <c r="BB65" s="296">
        <f t="shared" si="51"/>
        <v>1065716.3520000002</v>
      </c>
      <c r="BC65" s="296">
        <f t="shared" si="51"/>
        <v>1155055.1270400002</v>
      </c>
      <c r="BD65" s="296">
        <f t="shared" ref="BD65:BN66" si="52">$E65*(1+HLOOKUP(BD$6,$G$1:$L$5,$L$3,0))*BD$64</f>
        <v>1155055.1270400002</v>
      </c>
      <c r="BE65" s="296">
        <f t="shared" si="52"/>
        <v>1159136.5939200001</v>
      </c>
      <c r="BF65" s="296">
        <f t="shared" si="52"/>
        <v>1159136.5939200001</v>
      </c>
      <c r="BG65" s="296">
        <f t="shared" si="52"/>
        <v>1163218.0608000003</v>
      </c>
      <c r="BH65" s="296">
        <f t="shared" si="52"/>
        <v>1163218.0608000003</v>
      </c>
      <c r="BI65" s="296">
        <f t="shared" si="52"/>
        <v>1167299.5276800003</v>
      </c>
      <c r="BJ65" s="296">
        <f t="shared" si="52"/>
        <v>1167299.5276800003</v>
      </c>
      <c r="BK65" s="296">
        <f t="shared" si="52"/>
        <v>1171380.9945600003</v>
      </c>
      <c r="BL65" s="296">
        <f t="shared" si="52"/>
        <v>1175462.4614400002</v>
      </c>
      <c r="BM65" s="296">
        <f t="shared" si="52"/>
        <v>1175462.4614400002</v>
      </c>
      <c r="BN65" s="297">
        <f t="shared" si="52"/>
        <v>1179543.9283200002</v>
      </c>
      <c r="BO65" s="60" t="s">
        <v>101</v>
      </c>
    </row>
    <row r="66" spans="1:67">
      <c r="A66" s="60"/>
      <c r="B66" s="112" t="s">
        <v>346</v>
      </c>
      <c r="C66" s="109"/>
      <c r="D66" s="284"/>
      <c r="E66" s="367">
        <f>E65*(1-C63)</f>
        <v>2580</v>
      </c>
      <c r="F66" s="61"/>
      <c r="G66" s="296">
        <f t="shared" ref="G66" si="53">$E66*(1+HLOOKUP(G$6,$G$1:$L$5,$L$3,0))*G$64</f>
        <v>0</v>
      </c>
      <c r="H66" s="296">
        <f t="shared" si="49"/>
        <v>2580</v>
      </c>
      <c r="I66" s="296">
        <f t="shared" si="49"/>
        <v>5160</v>
      </c>
      <c r="J66" s="296">
        <f t="shared" si="49"/>
        <v>5160</v>
      </c>
      <c r="K66" s="296">
        <f t="shared" si="49"/>
        <v>7740</v>
      </c>
      <c r="L66" s="296">
        <f t="shared" si="49"/>
        <v>10320</v>
      </c>
      <c r="M66" s="296">
        <f t="shared" si="49"/>
        <v>12900</v>
      </c>
      <c r="N66" s="296">
        <f t="shared" si="49"/>
        <v>15480</v>
      </c>
      <c r="O66" s="296">
        <f t="shared" si="49"/>
        <v>18060</v>
      </c>
      <c r="P66" s="296">
        <f t="shared" si="49"/>
        <v>23220</v>
      </c>
      <c r="Q66" s="296">
        <f t="shared" si="49"/>
        <v>28380</v>
      </c>
      <c r="R66" s="296">
        <f t="shared" si="49"/>
        <v>33540</v>
      </c>
      <c r="S66" s="296">
        <f t="shared" si="49"/>
        <v>41796</v>
      </c>
      <c r="T66" s="296">
        <f t="shared" si="49"/>
        <v>50155.200000000004</v>
      </c>
      <c r="U66" s="296">
        <f t="shared" si="49"/>
        <v>58514.400000000001</v>
      </c>
      <c r="V66" s="296">
        <f t="shared" si="49"/>
        <v>66873.600000000006</v>
      </c>
      <c r="W66" s="296">
        <f t="shared" si="49"/>
        <v>80805.600000000006</v>
      </c>
      <c r="X66" s="296">
        <f t="shared" si="50"/>
        <v>91951.2</v>
      </c>
      <c r="Y66" s="296">
        <f t="shared" si="50"/>
        <v>108669.6</v>
      </c>
      <c r="Z66" s="296">
        <f t="shared" si="50"/>
        <v>125388</v>
      </c>
      <c r="AA66" s="296">
        <f t="shared" si="50"/>
        <v>144892.80000000002</v>
      </c>
      <c r="AB66" s="296">
        <f t="shared" si="50"/>
        <v>169970.4</v>
      </c>
      <c r="AC66" s="296">
        <f t="shared" si="50"/>
        <v>195048</v>
      </c>
      <c r="AD66" s="296">
        <f t="shared" si="50"/>
        <v>225698.4</v>
      </c>
      <c r="AE66" s="296">
        <f t="shared" si="50"/>
        <v>258800.83200000002</v>
      </c>
      <c r="AF66" s="296">
        <f t="shared" si="50"/>
        <v>270838.08</v>
      </c>
      <c r="AG66" s="296">
        <f t="shared" si="50"/>
        <v>285884.64</v>
      </c>
      <c r="AH66" s="296">
        <f t="shared" si="50"/>
        <v>300931.20000000001</v>
      </c>
      <c r="AI66" s="296">
        <f t="shared" si="50"/>
        <v>318987.07200000004</v>
      </c>
      <c r="AJ66" s="296">
        <f t="shared" si="50"/>
        <v>337042.94400000002</v>
      </c>
      <c r="AK66" s="296">
        <f t="shared" si="50"/>
        <v>355098.81600000005</v>
      </c>
      <c r="AL66" s="296">
        <f t="shared" si="50"/>
        <v>373154.68800000002</v>
      </c>
      <c r="AM66" s="296">
        <f t="shared" si="50"/>
        <v>394219.87200000003</v>
      </c>
      <c r="AN66" s="296">
        <f t="shared" si="51"/>
        <v>415285.05600000004</v>
      </c>
      <c r="AO66" s="296">
        <f t="shared" si="51"/>
        <v>436350.24000000005</v>
      </c>
      <c r="AP66" s="296">
        <f t="shared" si="51"/>
        <v>460424.73600000003</v>
      </c>
      <c r="AQ66" s="296">
        <f t="shared" si="51"/>
        <v>523259.17056000006</v>
      </c>
      <c r="AR66" s="296">
        <f t="shared" si="51"/>
        <v>552509.68320000009</v>
      </c>
      <c r="AS66" s="296">
        <f t="shared" si="51"/>
        <v>581760.19584000006</v>
      </c>
      <c r="AT66" s="296">
        <f t="shared" si="51"/>
        <v>611010.70848000003</v>
      </c>
      <c r="AU66" s="296">
        <f t="shared" si="51"/>
        <v>643511.27808000008</v>
      </c>
      <c r="AV66" s="296">
        <f t="shared" si="51"/>
        <v>676011.84768000012</v>
      </c>
      <c r="AW66" s="296">
        <f t="shared" si="51"/>
        <v>711762.47424000013</v>
      </c>
      <c r="AX66" s="296">
        <f t="shared" si="51"/>
        <v>750763.15776000009</v>
      </c>
      <c r="AY66" s="296">
        <f t="shared" si="51"/>
        <v>789763.84128000005</v>
      </c>
      <c r="AZ66" s="296">
        <f t="shared" si="51"/>
        <v>828764.52480000013</v>
      </c>
      <c r="BA66" s="296">
        <f t="shared" si="51"/>
        <v>871015.26528000005</v>
      </c>
      <c r="BB66" s="296">
        <f t="shared" si="51"/>
        <v>916516.06272000005</v>
      </c>
      <c r="BC66" s="296">
        <f t="shared" si="51"/>
        <v>993347.40925440029</v>
      </c>
      <c r="BD66" s="296">
        <f t="shared" si="52"/>
        <v>993347.40925440029</v>
      </c>
      <c r="BE66" s="296">
        <f t="shared" si="52"/>
        <v>996857.47077120026</v>
      </c>
      <c r="BF66" s="296">
        <f t="shared" si="52"/>
        <v>996857.47077120026</v>
      </c>
      <c r="BG66" s="296">
        <f t="shared" si="52"/>
        <v>1000367.5322880002</v>
      </c>
      <c r="BH66" s="296">
        <f t="shared" si="52"/>
        <v>1000367.5322880002</v>
      </c>
      <c r="BI66" s="296">
        <f t="shared" si="52"/>
        <v>1003877.5938048002</v>
      </c>
      <c r="BJ66" s="296">
        <f t="shared" si="52"/>
        <v>1003877.5938048002</v>
      </c>
      <c r="BK66" s="296">
        <f t="shared" si="52"/>
        <v>1007387.6553216003</v>
      </c>
      <c r="BL66" s="296">
        <f t="shared" si="52"/>
        <v>1010897.7168384002</v>
      </c>
      <c r="BM66" s="296">
        <f t="shared" si="52"/>
        <v>1010897.7168384002</v>
      </c>
      <c r="BN66" s="297">
        <f t="shared" si="52"/>
        <v>1014407.7783552002</v>
      </c>
      <c r="BO66" s="60" t="s">
        <v>101</v>
      </c>
    </row>
    <row r="67" spans="1:67">
      <c r="A67" s="60"/>
      <c r="B67" s="364" t="s">
        <v>327</v>
      </c>
      <c r="C67" s="109"/>
      <c r="D67" s="284"/>
      <c r="E67" s="284"/>
      <c r="F67" s="338"/>
      <c r="G67" s="296">
        <f>G65-G66</f>
        <v>0</v>
      </c>
      <c r="H67" s="296">
        <f t="shared" ref="H67:BN67" si="54">H65-H66</f>
        <v>420</v>
      </c>
      <c r="I67" s="296">
        <f t="shared" si="54"/>
        <v>840</v>
      </c>
      <c r="J67" s="296">
        <f t="shared" si="54"/>
        <v>840</v>
      </c>
      <c r="K67" s="296">
        <f t="shared" si="54"/>
        <v>1260</v>
      </c>
      <c r="L67" s="296">
        <f t="shared" si="54"/>
        <v>1680</v>
      </c>
      <c r="M67" s="296">
        <f t="shared" si="54"/>
        <v>2100</v>
      </c>
      <c r="N67" s="296">
        <f t="shared" si="54"/>
        <v>2520</v>
      </c>
      <c r="O67" s="296">
        <f t="shared" si="54"/>
        <v>2940</v>
      </c>
      <c r="P67" s="296">
        <f t="shared" si="54"/>
        <v>3780</v>
      </c>
      <c r="Q67" s="296">
        <f t="shared" si="54"/>
        <v>4620</v>
      </c>
      <c r="R67" s="296">
        <f t="shared" si="54"/>
        <v>5460</v>
      </c>
      <c r="S67" s="296">
        <f t="shared" si="54"/>
        <v>6804</v>
      </c>
      <c r="T67" s="296">
        <f t="shared" si="54"/>
        <v>8164.7999999999956</v>
      </c>
      <c r="U67" s="296">
        <f t="shared" si="54"/>
        <v>9525.5999999999985</v>
      </c>
      <c r="V67" s="296">
        <f t="shared" si="54"/>
        <v>10886.399999999994</v>
      </c>
      <c r="W67" s="296">
        <f t="shared" si="54"/>
        <v>13154.399999999994</v>
      </c>
      <c r="X67" s="296">
        <f t="shared" si="54"/>
        <v>14968.800000000003</v>
      </c>
      <c r="Y67" s="296">
        <f t="shared" si="54"/>
        <v>17690.399999999994</v>
      </c>
      <c r="Z67" s="296">
        <f t="shared" si="54"/>
        <v>20412</v>
      </c>
      <c r="AA67" s="296">
        <f t="shared" si="54"/>
        <v>23587.199999999983</v>
      </c>
      <c r="AB67" s="296">
        <f t="shared" si="54"/>
        <v>27669.600000000006</v>
      </c>
      <c r="AC67" s="296">
        <f t="shared" si="54"/>
        <v>31752</v>
      </c>
      <c r="AD67" s="296">
        <f t="shared" si="54"/>
        <v>36741.600000000006</v>
      </c>
      <c r="AE67" s="296">
        <f t="shared" si="54"/>
        <v>42130.367999999988</v>
      </c>
      <c r="AF67" s="296">
        <f t="shared" si="54"/>
        <v>44089.919999999984</v>
      </c>
      <c r="AG67" s="296">
        <f t="shared" si="54"/>
        <v>46539.359999999986</v>
      </c>
      <c r="AH67" s="296">
        <f t="shared" si="54"/>
        <v>48988.799999999988</v>
      </c>
      <c r="AI67" s="296">
        <f t="shared" si="54"/>
        <v>51928.127999999968</v>
      </c>
      <c r="AJ67" s="296">
        <f t="shared" si="54"/>
        <v>54867.456000000006</v>
      </c>
      <c r="AK67" s="296">
        <f t="shared" si="54"/>
        <v>57806.783999999985</v>
      </c>
      <c r="AL67" s="296">
        <f t="shared" si="54"/>
        <v>60746.112000000023</v>
      </c>
      <c r="AM67" s="296">
        <f t="shared" si="54"/>
        <v>64175.32799999998</v>
      </c>
      <c r="AN67" s="296">
        <f t="shared" si="54"/>
        <v>67604.543999999994</v>
      </c>
      <c r="AO67" s="296">
        <f t="shared" si="54"/>
        <v>71033.760000000009</v>
      </c>
      <c r="AP67" s="296">
        <f t="shared" si="54"/>
        <v>74952.86400000006</v>
      </c>
      <c r="AQ67" s="296">
        <f t="shared" si="54"/>
        <v>85181.725440000009</v>
      </c>
      <c r="AR67" s="296">
        <f t="shared" si="54"/>
        <v>89943.436800000025</v>
      </c>
      <c r="AS67" s="296">
        <f t="shared" si="54"/>
        <v>94705.148159999982</v>
      </c>
      <c r="AT67" s="296">
        <f t="shared" si="54"/>
        <v>99466.859520000056</v>
      </c>
      <c r="AU67" s="296">
        <f t="shared" si="54"/>
        <v>104757.64992</v>
      </c>
      <c r="AV67" s="296">
        <f t="shared" si="54"/>
        <v>110048.44031999994</v>
      </c>
      <c r="AW67" s="296">
        <f t="shared" si="54"/>
        <v>115868.30975999997</v>
      </c>
      <c r="AX67" s="296">
        <f t="shared" si="54"/>
        <v>122217.25824</v>
      </c>
      <c r="AY67" s="296">
        <f t="shared" si="54"/>
        <v>128566.20672000002</v>
      </c>
      <c r="AZ67" s="296">
        <f t="shared" si="54"/>
        <v>134915.15519999992</v>
      </c>
      <c r="BA67" s="296">
        <f t="shared" si="54"/>
        <v>141793.18272000004</v>
      </c>
      <c r="BB67" s="296">
        <f t="shared" si="54"/>
        <v>149200.28928000014</v>
      </c>
      <c r="BC67" s="296">
        <f t="shared" si="54"/>
        <v>161707.71778559987</v>
      </c>
      <c r="BD67" s="296">
        <f t="shared" si="54"/>
        <v>161707.71778559987</v>
      </c>
      <c r="BE67" s="296">
        <f t="shared" si="54"/>
        <v>162279.12314879987</v>
      </c>
      <c r="BF67" s="296">
        <f t="shared" si="54"/>
        <v>162279.12314879987</v>
      </c>
      <c r="BG67" s="296">
        <f t="shared" si="54"/>
        <v>162850.52851200011</v>
      </c>
      <c r="BH67" s="296">
        <f t="shared" si="54"/>
        <v>162850.52851200011</v>
      </c>
      <c r="BI67" s="296">
        <f t="shared" si="54"/>
        <v>163421.93387520011</v>
      </c>
      <c r="BJ67" s="296">
        <f t="shared" si="54"/>
        <v>163421.93387520011</v>
      </c>
      <c r="BK67" s="296">
        <f t="shared" si="54"/>
        <v>163993.33923839999</v>
      </c>
      <c r="BL67" s="296">
        <f t="shared" si="54"/>
        <v>164564.74460159999</v>
      </c>
      <c r="BM67" s="296">
        <f t="shared" si="54"/>
        <v>164564.74460159999</v>
      </c>
      <c r="BN67" s="297">
        <f t="shared" si="54"/>
        <v>165136.14996479999</v>
      </c>
      <c r="BO67" s="60" t="s">
        <v>101</v>
      </c>
    </row>
    <row r="68" spans="1:67" s="58" customFormat="1">
      <c r="B68" s="364" t="s">
        <v>308</v>
      </c>
      <c r="C68" s="109"/>
      <c r="D68" s="284"/>
      <c r="E68" s="284"/>
      <c r="F68" s="61"/>
      <c r="G68" s="296">
        <f>G65*HLOOKUP(G$6,$G$1:$L$5,$L$5,0)</f>
        <v>0</v>
      </c>
      <c r="H68" s="296">
        <f t="shared" ref="H68:BN68" si="55">H65*HLOOKUP(H$6,$G$1:$L$5,$L$5,0)</f>
        <v>0</v>
      </c>
      <c r="I68" s="296">
        <f t="shared" si="55"/>
        <v>0</v>
      </c>
      <c r="J68" s="296">
        <f t="shared" si="55"/>
        <v>0</v>
      </c>
      <c r="K68" s="296">
        <f t="shared" si="55"/>
        <v>0</v>
      </c>
      <c r="L68" s="296">
        <f t="shared" si="55"/>
        <v>0</v>
      </c>
      <c r="M68" s="296">
        <f t="shared" si="55"/>
        <v>0</v>
      </c>
      <c r="N68" s="296">
        <f t="shared" si="55"/>
        <v>0</v>
      </c>
      <c r="O68" s="296">
        <f t="shared" si="55"/>
        <v>0</v>
      </c>
      <c r="P68" s="296">
        <f t="shared" si="55"/>
        <v>0</v>
      </c>
      <c r="Q68" s="296">
        <f t="shared" si="55"/>
        <v>0</v>
      </c>
      <c r="R68" s="296">
        <f t="shared" si="55"/>
        <v>0</v>
      </c>
      <c r="S68" s="296">
        <f t="shared" si="55"/>
        <v>0</v>
      </c>
      <c r="T68" s="296">
        <f t="shared" si="55"/>
        <v>0</v>
      </c>
      <c r="U68" s="296">
        <f t="shared" si="55"/>
        <v>0</v>
      </c>
      <c r="V68" s="296">
        <f t="shared" si="55"/>
        <v>0</v>
      </c>
      <c r="W68" s="296">
        <f t="shared" si="55"/>
        <v>0</v>
      </c>
      <c r="X68" s="296">
        <f t="shared" si="55"/>
        <v>0</v>
      </c>
      <c r="Y68" s="296">
        <f t="shared" si="55"/>
        <v>0</v>
      </c>
      <c r="Z68" s="296">
        <f t="shared" si="55"/>
        <v>0</v>
      </c>
      <c r="AA68" s="296">
        <f t="shared" si="55"/>
        <v>0</v>
      </c>
      <c r="AB68" s="296">
        <f t="shared" si="55"/>
        <v>0</v>
      </c>
      <c r="AC68" s="296">
        <f t="shared" si="55"/>
        <v>0</v>
      </c>
      <c r="AD68" s="296">
        <f t="shared" si="55"/>
        <v>0</v>
      </c>
      <c r="AE68" s="296">
        <f t="shared" si="55"/>
        <v>0</v>
      </c>
      <c r="AF68" s="296">
        <f t="shared" si="55"/>
        <v>0</v>
      </c>
      <c r="AG68" s="296">
        <f t="shared" si="55"/>
        <v>0</v>
      </c>
      <c r="AH68" s="296">
        <f t="shared" si="55"/>
        <v>0</v>
      </c>
      <c r="AI68" s="296">
        <f t="shared" si="55"/>
        <v>0</v>
      </c>
      <c r="AJ68" s="296">
        <f t="shared" si="55"/>
        <v>0</v>
      </c>
      <c r="AK68" s="296">
        <f t="shared" si="55"/>
        <v>0</v>
      </c>
      <c r="AL68" s="296">
        <f t="shared" si="55"/>
        <v>0</v>
      </c>
      <c r="AM68" s="296">
        <f t="shared" si="55"/>
        <v>0</v>
      </c>
      <c r="AN68" s="296">
        <f t="shared" si="55"/>
        <v>0</v>
      </c>
      <c r="AO68" s="296">
        <f t="shared" si="55"/>
        <v>0</v>
      </c>
      <c r="AP68" s="296">
        <f t="shared" si="55"/>
        <v>0</v>
      </c>
      <c r="AQ68" s="296">
        <f t="shared" si="55"/>
        <v>0</v>
      </c>
      <c r="AR68" s="296">
        <f t="shared" si="55"/>
        <v>0</v>
      </c>
      <c r="AS68" s="296">
        <f t="shared" si="55"/>
        <v>0</v>
      </c>
      <c r="AT68" s="296">
        <f t="shared" si="55"/>
        <v>0</v>
      </c>
      <c r="AU68" s="296">
        <f t="shared" si="55"/>
        <v>0</v>
      </c>
      <c r="AV68" s="296">
        <f t="shared" si="55"/>
        <v>0</v>
      </c>
      <c r="AW68" s="296">
        <f t="shared" si="55"/>
        <v>0</v>
      </c>
      <c r="AX68" s="296">
        <f t="shared" si="55"/>
        <v>0</v>
      </c>
      <c r="AY68" s="296">
        <f t="shared" si="55"/>
        <v>0</v>
      </c>
      <c r="AZ68" s="296">
        <f t="shared" si="55"/>
        <v>0</v>
      </c>
      <c r="BA68" s="296">
        <f t="shared" si="55"/>
        <v>0</v>
      </c>
      <c r="BB68" s="296">
        <f t="shared" si="55"/>
        <v>0</v>
      </c>
      <c r="BC68" s="296">
        <f t="shared" si="55"/>
        <v>0</v>
      </c>
      <c r="BD68" s="296">
        <f t="shared" si="55"/>
        <v>0</v>
      </c>
      <c r="BE68" s="296">
        <f t="shared" si="55"/>
        <v>0</v>
      </c>
      <c r="BF68" s="296">
        <f t="shared" si="55"/>
        <v>0</v>
      </c>
      <c r="BG68" s="296">
        <f t="shared" si="55"/>
        <v>0</v>
      </c>
      <c r="BH68" s="296">
        <f t="shared" si="55"/>
        <v>0</v>
      </c>
      <c r="BI68" s="296">
        <f t="shared" si="55"/>
        <v>0</v>
      </c>
      <c r="BJ68" s="296">
        <f t="shared" si="55"/>
        <v>0</v>
      </c>
      <c r="BK68" s="296">
        <f t="shared" si="55"/>
        <v>0</v>
      </c>
      <c r="BL68" s="296">
        <f t="shared" si="55"/>
        <v>0</v>
      </c>
      <c r="BM68" s="296">
        <f t="shared" si="55"/>
        <v>0</v>
      </c>
      <c r="BN68" s="297">
        <f t="shared" si="55"/>
        <v>0</v>
      </c>
      <c r="BO68" s="60" t="s">
        <v>101</v>
      </c>
    </row>
    <row r="69" spans="1:67">
      <c r="B69" s="115"/>
      <c r="C69" s="284"/>
      <c r="D69" s="374"/>
      <c r="E69" s="361"/>
      <c r="F69" s="44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7"/>
      <c r="BO69" s="60" t="s">
        <v>101</v>
      </c>
    </row>
    <row r="70" spans="1:67" s="58" customFormat="1">
      <c r="A70" s="60">
        <v>7</v>
      </c>
      <c r="B70" s="114" t="s">
        <v>331</v>
      </c>
      <c r="C70" s="109">
        <v>0.13</v>
      </c>
      <c r="D70" s="108">
        <f>Revenue_B2C!D70</f>
        <v>0.04</v>
      </c>
      <c r="E70" s="284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283"/>
      <c r="BO70" s="60" t="s">
        <v>101</v>
      </c>
    </row>
    <row r="71" spans="1:67" s="58" customFormat="1">
      <c r="A71" s="56"/>
      <c r="B71" s="112" t="s">
        <v>322</v>
      </c>
      <c r="C71" s="284"/>
      <c r="D71" s="374"/>
      <c r="E71" s="361"/>
      <c r="F71" s="44"/>
      <c r="G71" s="296">
        <f t="shared" ref="G71:BN71" si="56">ROUND(G$25*$D70,0)</f>
        <v>0</v>
      </c>
      <c r="H71" s="296">
        <f t="shared" si="56"/>
        <v>1</v>
      </c>
      <c r="I71" s="296">
        <f t="shared" si="56"/>
        <v>2</v>
      </c>
      <c r="J71" s="296">
        <f t="shared" si="56"/>
        <v>2</v>
      </c>
      <c r="K71" s="296">
        <f t="shared" si="56"/>
        <v>3</v>
      </c>
      <c r="L71" s="296">
        <f t="shared" si="56"/>
        <v>4</v>
      </c>
      <c r="M71" s="296">
        <f t="shared" si="56"/>
        <v>5</v>
      </c>
      <c r="N71" s="296">
        <f t="shared" si="56"/>
        <v>6</v>
      </c>
      <c r="O71" s="296">
        <f t="shared" si="56"/>
        <v>7</v>
      </c>
      <c r="P71" s="296">
        <f t="shared" si="56"/>
        <v>9</v>
      </c>
      <c r="Q71" s="296">
        <f t="shared" si="56"/>
        <v>11</v>
      </c>
      <c r="R71" s="296">
        <f t="shared" si="56"/>
        <v>13</v>
      </c>
      <c r="S71" s="296">
        <f t="shared" si="56"/>
        <v>15</v>
      </c>
      <c r="T71" s="296">
        <f t="shared" si="56"/>
        <v>18</v>
      </c>
      <c r="U71" s="296">
        <f t="shared" si="56"/>
        <v>21</v>
      </c>
      <c r="V71" s="296">
        <f t="shared" si="56"/>
        <v>24</v>
      </c>
      <c r="W71" s="296">
        <f t="shared" si="56"/>
        <v>29</v>
      </c>
      <c r="X71" s="296">
        <f t="shared" si="56"/>
        <v>33</v>
      </c>
      <c r="Y71" s="296">
        <f t="shared" si="56"/>
        <v>39</v>
      </c>
      <c r="Z71" s="296">
        <f t="shared" si="56"/>
        <v>45</v>
      </c>
      <c r="AA71" s="296">
        <f t="shared" si="56"/>
        <v>52</v>
      </c>
      <c r="AB71" s="296">
        <f t="shared" si="56"/>
        <v>61</v>
      </c>
      <c r="AC71" s="296">
        <f t="shared" si="56"/>
        <v>70</v>
      </c>
      <c r="AD71" s="296">
        <f t="shared" si="56"/>
        <v>81</v>
      </c>
      <c r="AE71" s="296">
        <f t="shared" si="56"/>
        <v>86</v>
      </c>
      <c r="AF71" s="296">
        <f t="shared" si="56"/>
        <v>90</v>
      </c>
      <c r="AG71" s="296">
        <f t="shared" si="56"/>
        <v>95</v>
      </c>
      <c r="AH71" s="296">
        <f t="shared" si="56"/>
        <v>100</v>
      </c>
      <c r="AI71" s="296">
        <f t="shared" si="56"/>
        <v>106</v>
      </c>
      <c r="AJ71" s="296">
        <f t="shared" si="56"/>
        <v>112</v>
      </c>
      <c r="AK71" s="296">
        <f t="shared" si="56"/>
        <v>118</v>
      </c>
      <c r="AL71" s="296">
        <f t="shared" si="56"/>
        <v>124</v>
      </c>
      <c r="AM71" s="296">
        <f t="shared" si="56"/>
        <v>131</v>
      </c>
      <c r="AN71" s="296">
        <f t="shared" si="56"/>
        <v>138</v>
      </c>
      <c r="AO71" s="296">
        <f t="shared" si="56"/>
        <v>145</v>
      </c>
      <c r="AP71" s="296">
        <f t="shared" si="56"/>
        <v>153</v>
      </c>
      <c r="AQ71" s="296">
        <f t="shared" si="56"/>
        <v>161</v>
      </c>
      <c r="AR71" s="296">
        <f t="shared" si="56"/>
        <v>170</v>
      </c>
      <c r="AS71" s="296">
        <f t="shared" si="56"/>
        <v>179</v>
      </c>
      <c r="AT71" s="296">
        <f t="shared" si="56"/>
        <v>188</v>
      </c>
      <c r="AU71" s="296">
        <f t="shared" si="56"/>
        <v>198</v>
      </c>
      <c r="AV71" s="296">
        <f t="shared" si="56"/>
        <v>208</v>
      </c>
      <c r="AW71" s="296">
        <f t="shared" si="56"/>
        <v>219</v>
      </c>
      <c r="AX71" s="296">
        <f t="shared" si="56"/>
        <v>231</v>
      </c>
      <c r="AY71" s="296">
        <f t="shared" si="56"/>
        <v>243</v>
      </c>
      <c r="AZ71" s="296">
        <f t="shared" si="56"/>
        <v>255</v>
      </c>
      <c r="BA71" s="296">
        <f t="shared" si="56"/>
        <v>268</v>
      </c>
      <c r="BB71" s="296">
        <f t="shared" si="56"/>
        <v>282</v>
      </c>
      <c r="BC71" s="296">
        <f t="shared" si="56"/>
        <v>283</v>
      </c>
      <c r="BD71" s="296">
        <f t="shared" si="56"/>
        <v>283</v>
      </c>
      <c r="BE71" s="296">
        <f t="shared" si="56"/>
        <v>284</v>
      </c>
      <c r="BF71" s="296">
        <f t="shared" si="56"/>
        <v>284</v>
      </c>
      <c r="BG71" s="296">
        <f t="shared" si="56"/>
        <v>285</v>
      </c>
      <c r="BH71" s="296">
        <f t="shared" si="56"/>
        <v>285</v>
      </c>
      <c r="BI71" s="296">
        <f t="shared" si="56"/>
        <v>286</v>
      </c>
      <c r="BJ71" s="296">
        <f t="shared" si="56"/>
        <v>286</v>
      </c>
      <c r="BK71" s="296">
        <f t="shared" si="56"/>
        <v>287</v>
      </c>
      <c r="BL71" s="296">
        <f t="shared" si="56"/>
        <v>288</v>
      </c>
      <c r="BM71" s="296">
        <f t="shared" si="56"/>
        <v>288</v>
      </c>
      <c r="BN71" s="297">
        <f t="shared" si="56"/>
        <v>289</v>
      </c>
      <c r="BO71" s="60" t="s">
        <v>101</v>
      </c>
    </row>
    <row r="72" spans="1:67">
      <c r="A72" s="60"/>
      <c r="B72" s="112" t="s">
        <v>323</v>
      </c>
      <c r="C72" s="109"/>
      <c r="D72" s="284"/>
      <c r="E72" s="367">
        <v>5000</v>
      </c>
      <c r="F72" s="61"/>
      <c r="G72" s="296">
        <f>$E72*(1+HLOOKUP(G$6,$G$1:$L$5,$L$3,0))*G$71</f>
        <v>0</v>
      </c>
      <c r="H72" s="296">
        <f t="shared" ref="H72:W73" si="57">$E72*(1+HLOOKUP(H$6,$G$1:$L$5,$L$3,0))*H$71</f>
        <v>5000</v>
      </c>
      <c r="I72" s="296">
        <f t="shared" si="57"/>
        <v>10000</v>
      </c>
      <c r="J72" s="296">
        <f t="shared" si="57"/>
        <v>10000</v>
      </c>
      <c r="K72" s="296">
        <f t="shared" si="57"/>
        <v>15000</v>
      </c>
      <c r="L72" s="296">
        <f t="shared" si="57"/>
        <v>20000</v>
      </c>
      <c r="M72" s="296">
        <f t="shared" si="57"/>
        <v>25000</v>
      </c>
      <c r="N72" s="296">
        <f t="shared" si="57"/>
        <v>30000</v>
      </c>
      <c r="O72" s="296">
        <f t="shared" si="57"/>
        <v>35000</v>
      </c>
      <c r="P72" s="296">
        <f t="shared" si="57"/>
        <v>45000</v>
      </c>
      <c r="Q72" s="296">
        <f t="shared" si="57"/>
        <v>55000</v>
      </c>
      <c r="R72" s="296">
        <f t="shared" si="57"/>
        <v>65000</v>
      </c>
      <c r="S72" s="296">
        <f t="shared" si="57"/>
        <v>81000</v>
      </c>
      <c r="T72" s="296">
        <f t="shared" si="57"/>
        <v>97200</v>
      </c>
      <c r="U72" s="296">
        <f t="shared" si="57"/>
        <v>113400</v>
      </c>
      <c r="V72" s="296">
        <f t="shared" si="57"/>
        <v>129600</v>
      </c>
      <c r="W72" s="296">
        <f t="shared" si="57"/>
        <v>156600</v>
      </c>
      <c r="X72" s="296">
        <f t="shared" ref="X72:AM73" si="58">$E72*(1+HLOOKUP(X$6,$G$1:$L$5,$L$3,0))*X$71</f>
        <v>178200</v>
      </c>
      <c r="Y72" s="296">
        <f t="shared" si="58"/>
        <v>210600</v>
      </c>
      <c r="Z72" s="296">
        <f t="shared" si="58"/>
        <v>243000</v>
      </c>
      <c r="AA72" s="296">
        <f t="shared" si="58"/>
        <v>280800</v>
      </c>
      <c r="AB72" s="296">
        <f t="shared" si="58"/>
        <v>329400</v>
      </c>
      <c r="AC72" s="296">
        <f t="shared" si="58"/>
        <v>378000</v>
      </c>
      <c r="AD72" s="296">
        <f t="shared" si="58"/>
        <v>437400</v>
      </c>
      <c r="AE72" s="296">
        <f t="shared" si="58"/>
        <v>501552.00000000006</v>
      </c>
      <c r="AF72" s="296">
        <f t="shared" si="58"/>
        <v>524880.00000000012</v>
      </c>
      <c r="AG72" s="296">
        <f t="shared" si="58"/>
        <v>554040.00000000012</v>
      </c>
      <c r="AH72" s="296">
        <f t="shared" si="58"/>
        <v>583200.00000000012</v>
      </c>
      <c r="AI72" s="296">
        <f t="shared" si="58"/>
        <v>618192.00000000012</v>
      </c>
      <c r="AJ72" s="296">
        <f t="shared" si="58"/>
        <v>653184.00000000012</v>
      </c>
      <c r="AK72" s="296">
        <f t="shared" si="58"/>
        <v>688176.00000000012</v>
      </c>
      <c r="AL72" s="296">
        <f t="shared" si="58"/>
        <v>723168.00000000012</v>
      </c>
      <c r="AM72" s="296">
        <f t="shared" si="58"/>
        <v>763992.00000000012</v>
      </c>
      <c r="AN72" s="296">
        <f t="shared" ref="AN72:BC73" si="59">$E72*(1+HLOOKUP(AN$6,$G$1:$L$5,$L$3,0))*AN$71</f>
        <v>804816.00000000012</v>
      </c>
      <c r="AO72" s="296">
        <f t="shared" si="59"/>
        <v>845640.00000000012</v>
      </c>
      <c r="AP72" s="296">
        <f t="shared" si="59"/>
        <v>892296.00000000012</v>
      </c>
      <c r="AQ72" s="296">
        <f t="shared" si="59"/>
        <v>1014068.16</v>
      </c>
      <c r="AR72" s="296">
        <f t="shared" si="59"/>
        <v>1070755.2</v>
      </c>
      <c r="AS72" s="296">
        <f t="shared" si="59"/>
        <v>1127442.24</v>
      </c>
      <c r="AT72" s="296">
        <f t="shared" si="59"/>
        <v>1184129.28</v>
      </c>
      <c r="AU72" s="296">
        <f t="shared" si="59"/>
        <v>1247114.8800000001</v>
      </c>
      <c r="AV72" s="296">
        <f t="shared" si="59"/>
        <v>1310100.48</v>
      </c>
      <c r="AW72" s="296">
        <f t="shared" si="59"/>
        <v>1379384.6400000001</v>
      </c>
      <c r="AX72" s="296">
        <f t="shared" si="59"/>
        <v>1454967.36</v>
      </c>
      <c r="AY72" s="296">
        <f t="shared" si="59"/>
        <v>1530550.08</v>
      </c>
      <c r="AZ72" s="296">
        <f t="shared" si="59"/>
        <v>1606132.8</v>
      </c>
      <c r="BA72" s="296">
        <f t="shared" si="59"/>
        <v>1688014.08</v>
      </c>
      <c r="BB72" s="296">
        <f t="shared" si="59"/>
        <v>1776193.9200000002</v>
      </c>
      <c r="BC72" s="296">
        <f t="shared" si="59"/>
        <v>1925091.8784000003</v>
      </c>
      <c r="BD72" s="296">
        <f t="shared" ref="BD72:BN73" si="60">$E72*(1+HLOOKUP(BD$6,$G$1:$L$5,$L$3,0))*BD$71</f>
        <v>1925091.8784000003</v>
      </c>
      <c r="BE72" s="296">
        <f t="shared" si="60"/>
        <v>1931894.3232000002</v>
      </c>
      <c r="BF72" s="296">
        <f t="shared" si="60"/>
        <v>1931894.3232000002</v>
      </c>
      <c r="BG72" s="296">
        <f t="shared" si="60"/>
        <v>1938696.7680000004</v>
      </c>
      <c r="BH72" s="296">
        <f t="shared" si="60"/>
        <v>1938696.7680000004</v>
      </c>
      <c r="BI72" s="296">
        <f t="shared" si="60"/>
        <v>1945499.2128000003</v>
      </c>
      <c r="BJ72" s="296">
        <f t="shared" si="60"/>
        <v>1945499.2128000003</v>
      </c>
      <c r="BK72" s="296">
        <f t="shared" si="60"/>
        <v>1952301.6576000003</v>
      </c>
      <c r="BL72" s="296">
        <f t="shared" si="60"/>
        <v>1959104.1024000002</v>
      </c>
      <c r="BM72" s="296">
        <f t="shared" si="60"/>
        <v>1959104.1024000002</v>
      </c>
      <c r="BN72" s="297">
        <f t="shared" si="60"/>
        <v>1965906.5472000004</v>
      </c>
      <c r="BO72" s="60" t="s">
        <v>101</v>
      </c>
    </row>
    <row r="73" spans="1:67">
      <c r="A73" s="60"/>
      <c r="B73" s="112" t="s">
        <v>346</v>
      </c>
      <c r="C73" s="109"/>
      <c r="D73" s="284"/>
      <c r="E73" s="367">
        <f>E72*(1-C70)</f>
        <v>4350</v>
      </c>
      <c r="F73" s="61"/>
      <c r="G73" s="296">
        <f t="shared" ref="G73" si="61">$E73*(1+HLOOKUP(G$6,$G$1:$L$5,$L$3,0))*G$71</f>
        <v>0</v>
      </c>
      <c r="H73" s="296">
        <f t="shared" si="57"/>
        <v>4350</v>
      </c>
      <c r="I73" s="296">
        <f t="shared" si="57"/>
        <v>8700</v>
      </c>
      <c r="J73" s="296">
        <f t="shared" si="57"/>
        <v>8700</v>
      </c>
      <c r="K73" s="296">
        <f t="shared" si="57"/>
        <v>13050</v>
      </c>
      <c r="L73" s="296">
        <f t="shared" si="57"/>
        <v>17400</v>
      </c>
      <c r="M73" s="296">
        <f t="shared" si="57"/>
        <v>21750</v>
      </c>
      <c r="N73" s="296">
        <f t="shared" si="57"/>
        <v>26100</v>
      </c>
      <c r="O73" s="296">
        <f t="shared" si="57"/>
        <v>30450</v>
      </c>
      <c r="P73" s="296">
        <f t="shared" si="57"/>
        <v>39150</v>
      </c>
      <c r="Q73" s="296">
        <f t="shared" si="57"/>
        <v>47850</v>
      </c>
      <c r="R73" s="296">
        <f t="shared" si="57"/>
        <v>56550</v>
      </c>
      <c r="S73" s="296">
        <f t="shared" si="57"/>
        <v>70470</v>
      </c>
      <c r="T73" s="296">
        <f t="shared" si="57"/>
        <v>84564</v>
      </c>
      <c r="U73" s="296">
        <f t="shared" si="57"/>
        <v>98658</v>
      </c>
      <c r="V73" s="296">
        <f t="shared" si="57"/>
        <v>112752</v>
      </c>
      <c r="W73" s="296">
        <f t="shared" si="57"/>
        <v>136242</v>
      </c>
      <c r="X73" s="296">
        <f t="shared" si="58"/>
        <v>155034</v>
      </c>
      <c r="Y73" s="296">
        <f t="shared" si="58"/>
        <v>183222</v>
      </c>
      <c r="Z73" s="296">
        <f t="shared" si="58"/>
        <v>211410</v>
      </c>
      <c r="AA73" s="296">
        <f t="shared" si="58"/>
        <v>244296</v>
      </c>
      <c r="AB73" s="296">
        <f t="shared" si="58"/>
        <v>286578</v>
      </c>
      <c r="AC73" s="296">
        <f t="shared" si="58"/>
        <v>328860</v>
      </c>
      <c r="AD73" s="296">
        <f t="shared" si="58"/>
        <v>380538</v>
      </c>
      <c r="AE73" s="296">
        <f t="shared" si="58"/>
        <v>436350.24</v>
      </c>
      <c r="AF73" s="296">
        <f t="shared" si="58"/>
        <v>456645.60000000003</v>
      </c>
      <c r="AG73" s="296">
        <f t="shared" si="58"/>
        <v>482014.8</v>
      </c>
      <c r="AH73" s="296">
        <f t="shared" si="58"/>
        <v>507384</v>
      </c>
      <c r="AI73" s="296">
        <f t="shared" si="58"/>
        <v>537827.04</v>
      </c>
      <c r="AJ73" s="296">
        <f t="shared" si="58"/>
        <v>568270.08000000007</v>
      </c>
      <c r="AK73" s="296">
        <f t="shared" si="58"/>
        <v>598713.12</v>
      </c>
      <c r="AL73" s="296">
        <f t="shared" si="58"/>
        <v>629156.16</v>
      </c>
      <c r="AM73" s="296">
        <f t="shared" si="58"/>
        <v>664673.04</v>
      </c>
      <c r="AN73" s="296">
        <f t="shared" si="59"/>
        <v>700189.92</v>
      </c>
      <c r="AO73" s="296">
        <f t="shared" si="59"/>
        <v>735706.8</v>
      </c>
      <c r="AP73" s="296">
        <f t="shared" si="59"/>
        <v>776297.52</v>
      </c>
      <c r="AQ73" s="296">
        <f t="shared" si="59"/>
        <v>882239.29920000012</v>
      </c>
      <c r="AR73" s="296">
        <f t="shared" si="59"/>
        <v>931557.02400000009</v>
      </c>
      <c r="AS73" s="296">
        <f t="shared" si="59"/>
        <v>980874.74880000018</v>
      </c>
      <c r="AT73" s="296">
        <f t="shared" si="59"/>
        <v>1030192.4736000001</v>
      </c>
      <c r="AU73" s="296">
        <f t="shared" si="59"/>
        <v>1084989.9456000002</v>
      </c>
      <c r="AV73" s="296">
        <f t="shared" si="59"/>
        <v>1139787.4176</v>
      </c>
      <c r="AW73" s="296">
        <f t="shared" si="59"/>
        <v>1200064.6368000002</v>
      </c>
      <c r="AX73" s="296">
        <f t="shared" si="59"/>
        <v>1265821.6032000002</v>
      </c>
      <c r="AY73" s="296">
        <f t="shared" si="59"/>
        <v>1331578.5696000003</v>
      </c>
      <c r="AZ73" s="296">
        <f t="shared" si="59"/>
        <v>1397335.5360000001</v>
      </c>
      <c r="BA73" s="296">
        <f t="shared" si="59"/>
        <v>1468572.2496000002</v>
      </c>
      <c r="BB73" s="296">
        <f t="shared" si="59"/>
        <v>1545288.7104000002</v>
      </c>
      <c r="BC73" s="296">
        <f t="shared" si="59"/>
        <v>1674829.9342080003</v>
      </c>
      <c r="BD73" s="296">
        <f t="shared" si="60"/>
        <v>1674829.9342080003</v>
      </c>
      <c r="BE73" s="296">
        <f t="shared" si="60"/>
        <v>1680748.0611840005</v>
      </c>
      <c r="BF73" s="296">
        <f t="shared" si="60"/>
        <v>1680748.0611840005</v>
      </c>
      <c r="BG73" s="296">
        <f t="shared" si="60"/>
        <v>1686666.1881600004</v>
      </c>
      <c r="BH73" s="296">
        <f t="shared" si="60"/>
        <v>1686666.1881600004</v>
      </c>
      <c r="BI73" s="296">
        <f t="shared" si="60"/>
        <v>1692584.3151360003</v>
      </c>
      <c r="BJ73" s="296">
        <f t="shared" si="60"/>
        <v>1692584.3151360003</v>
      </c>
      <c r="BK73" s="296">
        <f t="shared" si="60"/>
        <v>1698502.4421120004</v>
      </c>
      <c r="BL73" s="296">
        <f t="shared" si="60"/>
        <v>1704420.5690880003</v>
      </c>
      <c r="BM73" s="296">
        <f t="shared" si="60"/>
        <v>1704420.5690880003</v>
      </c>
      <c r="BN73" s="297">
        <f t="shared" si="60"/>
        <v>1710338.6960640005</v>
      </c>
      <c r="BO73" s="60" t="s">
        <v>101</v>
      </c>
    </row>
    <row r="74" spans="1:67">
      <c r="A74" s="60"/>
      <c r="B74" s="364" t="s">
        <v>327</v>
      </c>
      <c r="C74" s="109"/>
      <c r="D74" s="284"/>
      <c r="E74" s="284"/>
      <c r="F74" s="338"/>
      <c r="G74" s="296">
        <f>G72-G73</f>
        <v>0</v>
      </c>
      <c r="H74" s="296">
        <f t="shared" ref="H74:BN74" si="62">H72-H73</f>
        <v>650</v>
      </c>
      <c r="I74" s="296">
        <f t="shared" si="62"/>
        <v>1300</v>
      </c>
      <c r="J74" s="296">
        <f t="shared" si="62"/>
        <v>1300</v>
      </c>
      <c r="K74" s="296">
        <f t="shared" si="62"/>
        <v>1950</v>
      </c>
      <c r="L74" s="296">
        <f t="shared" si="62"/>
        <v>2600</v>
      </c>
      <c r="M74" s="296">
        <f t="shared" si="62"/>
        <v>3250</v>
      </c>
      <c r="N74" s="296">
        <f t="shared" si="62"/>
        <v>3900</v>
      </c>
      <c r="O74" s="296">
        <f t="shared" si="62"/>
        <v>4550</v>
      </c>
      <c r="P74" s="296">
        <f t="shared" si="62"/>
        <v>5850</v>
      </c>
      <c r="Q74" s="296">
        <f t="shared" si="62"/>
        <v>7150</v>
      </c>
      <c r="R74" s="296">
        <f t="shared" si="62"/>
        <v>8450</v>
      </c>
      <c r="S74" s="296">
        <f t="shared" si="62"/>
        <v>10530</v>
      </c>
      <c r="T74" s="296">
        <f t="shared" si="62"/>
        <v>12636</v>
      </c>
      <c r="U74" s="296">
        <f t="shared" si="62"/>
        <v>14742</v>
      </c>
      <c r="V74" s="296">
        <f t="shared" si="62"/>
        <v>16848</v>
      </c>
      <c r="W74" s="296">
        <f t="shared" si="62"/>
        <v>20358</v>
      </c>
      <c r="X74" s="296">
        <f t="shared" si="62"/>
        <v>23166</v>
      </c>
      <c r="Y74" s="296">
        <f t="shared" si="62"/>
        <v>27378</v>
      </c>
      <c r="Z74" s="296">
        <f t="shared" si="62"/>
        <v>31590</v>
      </c>
      <c r="AA74" s="296">
        <f t="shared" si="62"/>
        <v>36504</v>
      </c>
      <c r="AB74" s="296">
        <f t="shared" si="62"/>
        <v>42822</v>
      </c>
      <c r="AC74" s="296">
        <f t="shared" si="62"/>
        <v>49140</v>
      </c>
      <c r="AD74" s="296">
        <f t="shared" si="62"/>
        <v>56862</v>
      </c>
      <c r="AE74" s="296">
        <f t="shared" si="62"/>
        <v>65201.760000000068</v>
      </c>
      <c r="AF74" s="296">
        <f t="shared" si="62"/>
        <v>68234.400000000081</v>
      </c>
      <c r="AG74" s="296">
        <f t="shared" si="62"/>
        <v>72025.200000000128</v>
      </c>
      <c r="AH74" s="296">
        <f t="shared" si="62"/>
        <v>75816.000000000116</v>
      </c>
      <c r="AI74" s="296">
        <f t="shared" si="62"/>
        <v>80364.960000000079</v>
      </c>
      <c r="AJ74" s="296">
        <f t="shared" si="62"/>
        <v>84913.920000000042</v>
      </c>
      <c r="AK74" s="296">
        <f t="shared" si="62"/>
        <v>89462.880000000121</v>
      </c>
      <c r="AL74" s="296">
        <f t="shared" si="62"/>
        <v>94011.840000000084</v>
      </c>
      <c r="AM74" s="296">
        <f t="shared" si="62"/>
        <v>99318.960000000079</v>
      </c>
      <c r="AN74" s="296">
        <f t="shared" si="62"/>
        <v>104626.08000000007</v>
      </c>
      <c r="AO74" s="296">
        <f t="shared" si="62"/>
        <v>109933.20000000007</v>
      </c>
      <c r="AP74" s="296">
        <f t="shared" si="62"/>
        <v>115998.4800000001</v>
      </c>
      <c r="AQ74" s="296">
        <f t="shared" si="62"/>
        <v>131828.86079999991</v>
      </c>
      <c r="AR74" s="296">
        <f t="shared" si="62"/>
        <v>139198.17599999986</v>
      </c>
      <c r="AS74" s="296">
        <f t="shared" si="62"/>
        <v>146567.49119999981</v>
      </c>
      <c r="AT74" s="296">
        <f t="shared" si="62"/>
        <v>153936.80639999988</v>
      </c>
      <c r="AU74" s="296">
        <f t="shared" si="62"/>
        <v>162124.93439999991</v>
      </c>
      <c r="AV74" s="296">
        <f t="shared" si="62"/>
        <v>170313.06239999994</v>
      </c>
      <c r="AW74" s="296">
        <f t="shared" si="62"/>
        <v>179320.00319999992</v>
      </c>
      <c r="AX74" s="296">
        <f t="shared" si="62"/>
        <v>189145.75679999986</v>
      </c>
      <c r="AY74" s="296">
        <f t="shared" si="62"/>
        <v>198971.5103999998</v>
      </c>
      <c r="AZ74" s="296">
        <f t="shared" si="62"/>
        <v>208797.26399999997</v>
      </c>
      <c r="BA74" s="296">
        <f t="shared" si="62"/>
        <v>219441.83039999986</v>
      </c>
      <c r="BB74" s="296">
        <f t="shared" si="62"/>
        <v>230905.20959999994</v>
      </c>
      <c r="BC74" s="296">
        <f t="shared" si="62"/>
        <v>250261.94419199997</v>
      </c>
      <c r="BD74" s="296">
        <f t="shared" si="62"/>
        <v>250261.94419199997</v>
      </c>
      <c r="BE74" s="296">
        <f t="shared" si="62"/>
        <v>251146.26201599976</v>
      </c>
      <c r="BF74" s="296">
        <f t="shared" si="62"/>
        <v>251146.26201599976</v>
      </c>
      <c r="BG74" s="296">
        <f t="shared" si="62"/>
        <v>252030.57984000002</v>
      </c>
      <c r="BH74" s="296">
        <f t="shared" si="62"/>
        <v>252030.57984000002</v>
      </c>
      <c r="BI74" s="296">
        <f t="shared" si="62"/>
        <v>252914.89766400005</v>
      </c>
      <c r="BJ74" s="296">
        <f t="shared" si="62"/>
        <v>252914.89766400005</v>
      </c>
      <c r="BK74" s="296">
        <f t="shared" si="62"/>
        <v>253799.21548799984</v>
      </c>
      <c r="BL74" s="296">
        <f t="shared" si="62"/>
        <v>254683.53331199987</v>
      </c>
      <c r="BM74" s="296">
        <f t="shared" si="62"/>
        <v>254683.53331199987</v>
      </c>
      <c r="BN74" s="297">
        <f t="shared" si="62"/>
        <v>255567.8511359999</v>
      </c>
      <c r="BO74" s="60" t="s">
        <v>101</v>
      </c>
    </row>
    <row r="75" spans="1:67" s="58" customFormat="1">
      <c r="B75" s="364" t="s">
        <v>308</v>
      </c>
      <c r="C75" s="109"/>
      <c r="D75" s="284"/>
      <c r="E75" s="284"/>
      <c r="F75" s="61"/>
      <c r="G75" s="296">
        <f>G72*HLOOKUP(G$6,$G$1:$L$5,$L$5,0)</f>
        <v>0</v>
      </c>
      <c r="H75" s="296">
        <f t="shared" ref="H75:BN75" si="63">H72*HLOOKUP(H$6,$G$1:$L$5,$L$5,0)</f>
        <v>0</v>
      </c>
      <c r="I75" s="296">
        <f t="shared" si="63"/>
        <v>0</v>
      </c>
      <c r="J75" s="296">
        <f t="shared" si="63"/>
        <v>0</v>
      </c>
      <c r="K75" s="296">
        <f t="shared" si="63"/>
        <v>0</v>
      </c>
      <c r="L75" s="296">
        <f t="shared" si="63"/>
        <v>0</v>
      </c>
      <c r="M75" s="296">
        <f t="shared" si="63"/>
        <v>0</v>
      </c>
      <c r="N75" s="296">
        <f t="shared" si="63"/>
        <v>0</v>
      </c>
      <c r="O75" s="296">
        <f t="shared" si="63"/>
        <v>0</v>
      </c>
      <c r="P75" s="296">
        <f t="shared" si="63"/>
        <v>0</v>
      </c>
      <c r="Q75" s="296">
        <f t="shared" si="63"/>
        <v>0</v>
      </c>
      <c r="R75" s="296">
        <f t="shared" si="63"/>
        <v>0</v>
      </c>
      <c r="S75" s="296">
        <f t="shared" si="63"/>
        <v>0</v>
      </c>
      <c r="T75" s="296">
        <f t="shared" si="63"/>
        <v>0</v>
      </c>
      <c r="U75" s="296">
        <f t="shared" si="63"/>
        <v>0</v>
      </c>
      <c r="V75" s="296">
        <f t="shared" si="63"/>
        <v>0</v>
      </c>
      <c r="W75" s="296">
        <f t="shared" si="63"/>
        <v>0</v>
      </c>
      <c r="X75" s="296">
        <f t="shared" si="63"/>
        <v>0</v>
      </c>
      <c r="Y75" s="296">
        <f t="shared" si="63"/>
        <v>0</v>
      </c>
      <c r="Z75" s="296">
        <f t="shared" si="63"/>
        <v>0</v>
      </c>
      <c r="AA75" s="296">
        <f t="shared" si="63"/>
        <v>0</v>
      </c>
      <c r="AB75" s="296">
        <f t="shared" si="63"/>
        <v>0</v>
      </c>
      <c r="AC75" s="296">
        <f t="shared" si="63"/>
        <v>0</v>
      </c>
      <c r="AD75" s="296">
        <f t="shared" si="63"/>
        <v>0</v>
      </c>
      <c r="AE75" s="296">
        <f t="shared" si="63"/>
        <v>0</v>
      </c>
      <c r="AF75" s="296">
        <f t="shared" si="63"/>
        <v>0</v>
      </c>
      <c r="AG75" s="296">
        <f t="shared" si="63"/>
        <v>0</v>
      </c>
      <c r="AH75" s="296">
        <f t="shared" si="63"/>
        <v>0</v>
      </c>
      <c r="AI75" s="296">
        <f t="shared" si="63"/>
        <v>0</v>
      </c>
      <c r="AJ75" s="296">
        <f t="shared" si="63"/>
        <v>0</v>
      </c>
      <c r="AK75" s="296">
        <f t="shared" si="63"/>
        <v>0</v>
      </c>
      <c r="AL75" s="296">
        <f t="shared" si="63"/>
        <v>0</v>
      </c>
      <c r="AM75" s="296">
        <f t="shared" si="63"/>
        <v>0</v>
      </c>
      <c r="AN75" s="296">
        <f t="shared" si="63"/>
        <v>0</v>
      </c>
      <c r="AO75" s="296">
        <f t="shared" si="63"/>
        <v>0</v>
      </c>
      <c r="AP75" s="296">
        <f t="shared" si="63"/>
        <v>0</v>
      </c>
      <c r="AQ75" s="296">
        <f t="shared" si="63"/>
        <v>0</v>
      </c>
      <c r="AR75" s="296">
        <f t="shared" si="63"/>
        <v>0</v>
      </c>
      <c r="AS75" s="296">
        <f t="shared" si="63"/>
        <v>0</v>
      </c>
      <c r="AT75" s="296">
        <f t="shared" si="63"/>
        <v>0</v>
      </c>
      <c r="AU75" s="296">
        <f t="shared" si="63"/>
        <v>0</v>
      </c>
      <c r="AV75" s="296">
        <f t="shared" si="63"/>
        <v>0</v>
      </c>
      <c r="AW75" s="296">
        <f t="shared" si="63"/>
        <v>0</v>
      </c>
      <c r="AX75" s="296">
        <f t="shared" si="63"/>
        <v>0</v>
      </c>
      <c r="AY75" s="296">
        <f t="shared" si="63"/>
        <v>0</v>
      </c>
      <c r="AZ75" s="296">
        <f t="shared" si="63"/>
        <v>0</v>
      </c>
      <c r="BA75" s="296">
        <f t="shared" si="63"/>
        <v>0</v>
      </c>
      <c r="BB75" s="296">
        <f t="shared" si="63"/>
        <v>0</v>
      </c>
      <c r="BC75" s="296">
        <f t="shared" si="63"/>
        <v>0</v>
      </c>
      <c r="BD75" s="296">
        <f t="shared" si="63"/>
        <v>0</v>
      </c>
      <c r="BE75" s="296">
        <f t="shared" si="63"/>
        <v>0</v>
      </c>
      <c r="BF75" s="296">
        <f t="shared" si="63"/>
        <v>0</v>
      </c>
      <c r="BG75" s="296">
        <f t="shared" si="63"/>
        <v>0</v>
      </c>
      <c r="BH75" s="296">
        <f t="shared" si="63"/>
        <v>0</v>
      </c>
      <c r="BI75" s="296">
        <f t="shared" si="63"/>
        <v>0</v>
      </c>
      <c r="BJ75" s="296">
        <f t="shared" si="63"/>
        <v>0</v>
      </c>
      <c r="BK75" s="296">
        <f t="shared" si="63"/>
        <v>0</v>
      </c>
      <c r="BL75" s="296">
        <f t="shared" si="63"/>
        <v>0</v>
      </c>
      <c r="BM75" s="296">
        <f t="shared" si="63"/>
        <v>0</v>
      </c>
      <c r="BN75" s="297">
        <f t="shared" si="63"/>
        <v>0</v>
      </c>
      <c r="BO75" s="60" t="s">
        <v>101</v>
      </c>
    </row>
    <row r="76" spans="1:67">
      <c r="A76" s="60"/>
      <c r="B76" s="247"/>
      <c r="C76" s="108"/>
      <c r="D76" s="108"/>
      <c r="E76" s="361"/>
      <c r="F76" s="44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7"/>
      <c r="BO76" s="60" t="s">
        <v>101</v>
      </c>
    </row>
    <row r="77" spans="1:67" s="58" customFormat="1">
      <c r="A77" s="60">
        <v>8</v>
      </c>
      <c r="B77" s="114" t="s">
        <v>332</v>
      </c>
      <c r="C77" s="109">
        <v>0.12</v>
      </c>
      <c r="D77" s="108">
        <f>Revenue_B2C!D77</f>
        <v>0.1</v>
      </c>
      <c r="E77" s="284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283"/>
      <c r="BO77" s="60" t="s">
        <v>101</v>
      </c>
    </row>
    <row r="78" spans="1:67" s="58" customFormat="1">
      <c r="A78" s="56"/>
      <c r="B78" s="112" t="s">
        <v>322</v>
      </c>
      <c r="C78" s="284"/>
      <c r="D78" s="374"/>
      <c r="E78" s="361"/>
      <c r="F78" s="44"/>
      <c r="G78" s="296">
        <f t="shared" ref="G78:BN78" si="64">ROUND(G$25*$D77,0)</f>
        <v>1</v>
      </c>
      <c r="H78" s="296">
        <f t="shared" si="64"/>
        <v>3</v>
      </c>
      <c r="I78" s="296">
        <f t="shared" si="64"/>
        <v>4</v>
      </c>
      <c r="J78" s="296">
        <f t="shared" si="64"/>
        <v>6</v>
      </c>
      <c r="K78" s="296">
        <f t="shared" si="64"/>
        <v>8</v>
      </c>
      <c r="L78" s="296">
        <f t="shared" si="64"/>
        <v>10</v>
      </c>
      <c r="M78" s="296">
        <f t="shared" si="64"/>
        <v>12</v>
      </c>
      <c r="N78" s="296">
        <f t="shared" si="64"/>
        <v>15</v>
      </c>
      <c r="O78" s="296">
        <f t="shared" si="64"/>
        <v>18</v>
      </c>
      <c r="P78" s="296">
        <f t="shared" si="64"/>
        <v>22</v>
      </c>
      <c r="Q78" s="296">
        <f t="shared" si="64"/>
        <v>27</v>
      </c>
      <c r="R78" s="296">
        <f t="shared" si="64"/>
        <v>32</v>
      </c>
      <c r="S78" s="296">
        <f t="shared" si="64"/>
        <v>38</v>
      </c>
      <c r="T78" s="296">
        <f t="shared" si="64"/>
        <v>44</v>
      </c>
      <c r="U78" s="296">
        <f t="shared" si="64"/>
        <v>52</v>
      </c>
      <c r="V78" s="296">
        <f t="shared" si="64"/>
        <v>61</v>
      </c>
      <c r="W78" s="296">
        <f t="shared" si="64"/>
        <v>71</v>
      </c>
      <c r="X78" s="296">
        <f t="shared" si="64"/>
        <v>83</v>
      </c>
      <c r="Y78" s="296">
        <f t="shared" si="64"/>
        <v>97</v>
      </c>
      <c r="Z78" s="296">
        <f t="shared" si="64"/>
        <v>113</v>
      </c>
      <c r="AA78" s="296">
        <f t="shared" si="64"/>
        <v>131</v>
      </c>
      <c r="AB78" s="296">
        <f t="shared" si="64"/>
        <v>151</v>
      </c>
      <c r="AC78" s="296">
        <f t="shared" si="64"/>
        <v>175</v>
      </c>
      <c r="AD78" s="296">
        <f t="shared" si="64"/>
        <v>203</v>
      </c>
      <c r="AE78" s="296">
        <f t="shared" si="64"/>
        <v>214</v>
      </c>
      <c r="AF78" s="296">
        <f t="shared" si="64"/>
        <v>226</v>
      </c>
      <c r="AG78" s="296">
        <f t="shared" si="64"/>
        <v>238</v>
      </c>
      <c r="AH78" s="296">
        <f t="shared" si="64"/>
        <v>251</v>
      </c>
      <c r="AI78" s="296">
        <f t="shared" si="64"/>
        <v>265</v>
      </c>
      <c r="AJ78" s="296">
        <f t="shared" si="64"/>
        <v>279</v>
      </c>
      <c r="AK78" s="296">
        <f t="shared" si="64"/>
        <v>294</v>
      </c>
      <c r="AL78" s="296">
        <f t="shared" si="64"/>
        <v>310</v>
      </c>
      <c r="AM78" s="296">
        <f t="shared" si="64"/>
        <v>327</v>
      </c>
      <c r="AN78" s="296">
        <f t="shared" si="64"/>
        <v>345</v>
      </c>
      <c r="AO78" s="296">
        <f t="shared" si="64"/>
        <v>363</v>
      </c>
      <c r="AP78" s="296">
        <f t="shared" si="64"/>
        <v>382</v>
      </c>
      <c r="AQ78" s="296">
        <f t="shared" si="64"/>
        <v>403</v>
      </c>
      <c r="AR78" s="296">
        <f t="shared" si="64"/>
        <v>424</v>
      </c>
      <c r="AS78" s="296">
        <f t="shared" si="64"/>
        <v>446</v>
      </c>
      <c r="AT78" s="296">
        <f t="shared" si="64"/>
        <v>470</v>
      </c>
      <c r="AU78" s="296">
        <f t="shared" si="64"/>
        <v>495</v>
      </c>
      <c r="AV78" s="296">
        <f t="shared" si="64"/>
        <v>521</v>
      </c>
      <c r="AW78" s="296">
        <f t="shared" si="64"/>
        <v>548</v>
      </c>
      <c r="AX78" s="296">
        <f t="shared" si="64"/>
        <v>576</v>
      </c>
      <c r="AY78" s="296">
        <f t="shared" si="64"/>
        <v>607</v>
      </c>
      <c r="AZ78" s="296">
        <f t="shared" si="64"/>
        <v>638</v>
      </c>
      <c r="BA78" s="296">
        <f t="shared" si="64"/>
        <v>671</v>
      </c>
      <c r="BB78" s="296">
        <f t="shared" si="64"/>
        <v>706</v>
      </c>
      <c r="BC78" s="296">
        <f t="shared" si="64"/>
        <v>707</v>
      </c>
      <c r="BD78" s="296">
        <f t="shared" si="64"/>
        <v>709</v>
      </c>
      <c r="BE78" s="296">
        <f t="shared" si="64"/>
        <v>710</v>
      </c>
      <c r="BF78" s="296">
        <f t="shared" si="64"/>
        <v>711</v>
      </c>
      <c r="BG78" s="296">
        <f t="shared" si="64"/>
        <v>712</v>
      </c>
      <c r="BH78" s="296">
        <f t="shared" si="64"/>
        <v>714</v>
      </c>
      <c r="BI78" s="296">
        <f t="shared" si="64"/>
        <v>715</v>
      </c>
      <c r="BJ78" s="296">
        <f t="shared" si="64"/>
        <v>716</v>
      </c>
      <c r="BK78" s="296">
        <f t="shared" si="64"/>
        <v>718</v>
      </c>
      <c r="BL78" s="296">
        <f t="shared" si="64"/>
        <v>719</v>
      </c>
      <c r="BM78" s="296">
        <f t="shared" si="64"/>
        <v>720</v>
      </c>
      <c r="BN78" s="297">
        <f t="shared" si="64"/>
        <v>721</v>
      </c>
      <c r="BO78" s="60" t="s">
        <v>101</v>
      </c>
    </row>
    <row r="79" spans="1:67">
      <c r="A79" s="60"/>
      <c r="B79" s="112" t="s">
        <v>323</v>
      </c>
      <c r="C79" s="109"/>
      <c r="D79" s="284"/>
      <c r="E79" s="367">
        <v>800</v>
      </c>
      <c r="F79" s="61"/>
      <c r="G79" s="296">
        <f>$E79*(1+HLOOKUP(G$6,$G$1:$L$5,$L$3,0))*G$78</f>
        <v>800</v>
      </c>
      <c r="H79" s="296">
        <f t="shared" ref="H79:W80" si="65">$E79*(1+HLOOKUP(H$6,$G$1:$L$5,$L$3,0))*H$78</f>
        <v>2400</v>
      </c>
      <c r="I79" s="296">
        <f t="shared" si="65"/>
        <v>3200</v>
      </c>
      <c r="J79" s="296">
        <f t="shared" si="65"/>
        <v>4800</v>
      </c>
      <c r="K79" s="296">
        <f t="shared" si="65"/>
        <v>6400</v>
      </c>
      <c r="L79" s="296">
        <f t="shared" si="65"/>
        <v>8000</v>
      </c>
      <c r="M79" s="296">
        <f t="shared" si="65"/>
        <v>9600</v>
      </c>
      <c r="N79" s="296">
        <f t="shared" si="65"/>
        <v>12000</v>
      </c>
      <c r="O79" s="296">
        <f t="shared" si="65"/>
        <v>14400</v>
      </c>
      <c r="P79" s="296">
        <f t="shared" si="65"/>
        <v>17600</v>
      </c>
      <c r="Q79" s="296">
        <f t="shared" si="65"/>
        <v>21600</v>
      </c>
      <c r="R79" s="296">
        <f t="shared" si="65"/>
        <v>25600</v>
      </c>
      <c r="S79" s="296">
        <f t="shared" si="65"/>
        <v>32832</v>
      </c>
      <c r="T79" s="296">
        <f t="shared" si="65"/>
        <v>38016</v>
      </c>
      <c r="U79" s="296">
        <f t="shared" si="65"/>
        <v>44928</v>
      </c>
      <c r="V79" s="296">
        <f t="shared" si="65"/>
        <v>52704</v>
      </c>
      <c r="W79" s="296">
        <f t="shared" si="65"/>
        <v>61344</v>
      </c>
      <c r="X79" s="296">
        <f t="shared" ref="X79:AM80" si="66">$E79*(1+HLOOKUP(X$6,$G$1:$L$5,$L$3,0))*X$78</f>
        <v>71712</v>
      </c>
      <c r="Y79" s="296">
        <f t="shared" si="66"/>
        <v>83808</v>
      </c>
      <c r="Z79" s="296">
        <f t="shared" si="66"/>
        <v>97632</v>
      </c>
      <c r="AA79" s="296">
        <f t="shared" si="66"/>
        <v>113184</v>
      </c>
      <c r="AB79" s="296">
        <f t="shared" si="66"/>
        <v>130464</v>
      </c>
      <c r="AC79" s="296">
        <f t="shared" si="66"/>
        <v>151200</v>
      </c>
      <c r="AD79" s="296">
        <f t="shared" si="66"/>
        <v>175392</v>
      </c>
      <c r="AE79" s="296">
        <f t="shared" si="66"/>
        <v>199687.68000000002</v>
      </c>
      <c r="AF79" s="296">
        <f t="shared" si="66"/>
        <v>210885.12000000002</v>
      </c>
      <c r="AG79" s="296">
        <f t="shared" si="66"/>
        <v>222082.56000000003</v>
      </c>
      <c r="AH79" s="296">
        <f t="shared" si="66"/>
        <v>234213.12000000002</v>
      </c>
      <c r="AI79" s="296">
        <f t="shared" si="66"/>
        <v>247276.80000000002</v>
      </c>
      <c r="AJ79" s="296">
        <f t="shared" si="66"/>
        <v>260340.48000000004</v>
      </c>
      <c r="AK79" s="296">
        <f t="shared" si="66"/>
        <v>274337.28000000003</v>
      </c>
      <c r="AL79" s="296">
        <f t="shared" si="66"/>
        <v>289267.20000000001</v>
      </c>
      <c r="AM79" s="296">
        <f t="shared" si="66"/>
        <v>305130.24000000005</v>
      </c>
      <c r="AN79" s="296">
        <f t="shared" ref="AN79:BC80" si="67">$E79*(1+HLOOKUP(AN$6,$G$1:$L$5,$L$3,0))*AN$78</f>
        <v>321926.40000000002</v>
      </c>
      <c r="AO79" s="296">
        <f t="shared" si="67"/>
        <v>338722.56000000006</v>
      </c>
      <c r="AP79" s="296">
        <f t="shared" si="67"/>
        <v>356451.84000000003</v>
      </c>
      <c r="AQ79" s="296">
        <f t="shared" si="67"/>
        <v>406131.14880000002</v>
      </c>
      <c r="AR79" s="296">
        <f t="shared" si="67"/>
        <v>427294.31040000002</v>
      </c>
      <c r="AS79" s="296">
        <f t="shared" si="67"/>
        <v>449465.24160000001</v>
      </c>
      <c r="AT79" s="296">
        <f t="shared" si="67"/>
        <v>473651.71200000006</v>
      </c>
      <c r="AU79" s="296">
        <f t="shared" si="67"/>
        <v>498845.95200000005</v>
      </c>
      <c r="AV79" s="296">
        <f t="shared" si="67"/>
        <v>525047.96160000004</v>
      </c>
      <c r="AW79" s="296">
        <f t="shared" si="67"/>
        <v>552257.74080000003</v>
      </c>
      <c r="AX79" s="296">
        <f t="shared" si="67"/>
        <v>580475.28960000002</v>
      </c>
      <c r="AY79" s="296">
        <f t="shared" si="67"/>
        <v>611716.14720000001</v>
      </c>
      <c r="AZ79" s="296">
        <f t="shared" si="67"/>
        <v>642957.0048</v>
      </c>
      <c r="BA79" s="296">
        <f t="shared" si="67"/>
        <v>676213.4016000001</v>
      </c>
      <c r="BB79" s="296">
        <f t="shared" si="67"/>
        <v>711485.33760000009</v>
      </c>
      <c r="BC79" s="296">
        <f t="shared" si="67"/>
        <v>769492.55577600026</v>
      </c>
      <c r="BD79" s="296">
        <f t="shared" ref="BD79:BN80" si="68">$E79*(1+HLOOKUP(BD$6,$G$1:$L$5,$L$3,0))*BD$78</f>
        <v>771669.33811200026</v>
      </c>
      <c r="BE79" s="296">
        <f t="shared" si="68"/>
        <v>772757.7292800002</v>
      </c>
      <c r="BF79" s="296">
        <f t="shared" si="68"/>
        <v>773846.12044800026</v>
      </c>
      <c r="BG79" s="296">
        <f t="shared" si="68"/>
        <v>774934.51161600021</v>
      </c>
      <c r="BH79" s="296">
        <f t="shared" si="68"/>
        <v>777111.29395200021</v>
      </c>
      <c r="BI79" s="296">
        <f t="shared" si="68"/>
        <v>778199.68512000027</v>
      </c>
      <c r="BJ79" s="296">
        <f t="shared" si="68"/>
        <v>779288.07628800021</v>
      </c>
      <c r="BK79" s="296">
        <f t="shared" si="68"/>
        <v>781464.85862400022</v>
      </c>
      <c r="BL79" s="296">
        <f t="shared" si="68"/>
        <v>782553.24979200028</v>
      </c>
      <c r="BM79" s="296">
        <f t="shared" si="68"/>
        <v>783641.64096000022</v>
      </c>
      <c r="BN79" s="297">
        <f t="shared" si="68"/>
        <v>784730.03212800028</v>
      </c>
      <c r="BO79" s="60" t="s">
        <v>101</v>
      </c>
    </row>
    <row r="80" spans="1:67">
      <c r="A80" s="60"/>
      <c r="B80" s="112" t="s">
        <v>346</v>
      </c>
      <c r="C80" s="109"/>
      <c r="D80" s="284"/>
      <c r="E80" s="367">
        <f>E79*(1-C77)</f>
        <v>704</v>
      </c>
      <c r="F80" s="61"/>
      <c r="G80" s="296">
        <f t="shared" ref="G80" si="69">$E80*(1+HLOOKUP(G$6,$G$1:$L$5,$L$3,0))*G$78</f>
        <v>704</v>
      </c>
      <c r="H80" s="296">
        <f t="shared" si="65"/>
        <v>2112</v>
      </c>
      <c r="I80" s="296">
        <f t="shared" si="65"/>
        <v>2816</v>
      </c>
      <c r="J80" s="296">
        <f t="shared" si="65"/>
        <v>4224</v>
      </c>
      <c r="K80" s="296">
        <f t="shared" si="65"/>
        <v>5632</v>
      </c>
      <c r="L80" s="296">
        <f t="shared" si="65"/>
        <v>7040</v>
      </c>
      <c r="M80" s="296">
        <f t="shared" si="65"/>
        <v>8448</v>
      </c>
      <c r="N80" s="296">
        <f t="shared" si="65"/>
        <v>10560</v>
      </c>
      <c r="O80" s="296">
        <f t="shared" si="65"/>
        <v>12672</v>
      </c>
      <c r="P80" s="296">
        <f t="shared" si="65"/>
        <v>15488</v>
      </c>
      <c r="Q80" s="296">
        <f t="shared" si="65"/>
        <v>19008</v>
      </c>
      <c r="R80" s="296">
        <f t="shared" si="65"/>
        <v>22528</v>
      </c>
      <c r="S80" s="296">
        <f t="shared" si="65"/>
        <v>28892.160000000003</v>
      </c>
      <c r="T80" s="296">
        <f t="shared" si="65"/>
        <v>33454.080000000002</v>
      </c>
      <c r="U80" s="296">
        <f t="shared" si="65"/>
        <v>39536.639999999999</v>
      </c>
      <c r="V80" s="296">
        <f t="shared" si="65"/>
        <v>46379.520000000004</v>
      </c>
      <c r="W80" s="296">
        <f t="shared" si="65"/>
        <v>53982.720000000001</v>
      </c>
      <c r="X80" s="296">
        <f t="shared" si="66"/>
        <v>63106.560000000005</v>
      </c>
      <c r="Y80" s="296">
        <f t="shared" si="66"/>
        <v>73751.040000000008</v>
      </c>
      <c r="Z80" s="296">
        <f t="shared" si="66"/>
        <v>85916.160000000003</v>
      </c>
      <c r="AA80" s="296">
        <f t="shared" si="66"/>
        <v>99601.920000000013</v>
      </c>
      <c r="AB80" s="296">
        <f t="shared" si="66"/>
        <v>114808.32000000001</v>
      </c>
      <c r="AC80" s="296">
        <f t="shared" si="66"/>
        <v>133056</v>
      </c>
      <c r="AD80" s="296">
        <f t="shared" si="66"/>
        <v>154344.96000000002</v>
      </c>
      <c r="AE80" s="296">
        <f t="shared" si="66"/>
        <v>175725.15840000001</v>
      </c>
      <c r="AF80" s="296">
        <f t="shared" si="66"/>
        <v>185578.90560000003</v>
      </c>
      <c r="AG80" s="296">
        <f t="shared" si="66"/>
        <v>195432.65280000001</v>
      </c>
      <c r="AH80" s="296">
        <f t="shared" si="66"/>
        <v>206107.54560000001</v>
      </c>
      <c r="AI80" s="296">
        <f t="shared" si="66"/>
        <v>217603.584</v>
      </c>
      <c r="AJ80" s="296">
        <f t="shared" si="66"/>
        <v>229099.62240000002</v>
      </c>
      <c r="AK80" s="296">
        <f t="shared" si="66"/>
        <v>241416.80640000003</v>
      </c>
      <c r="AL80" s="296">
        <f t="shared" si="66"/>
        <v>254555.13600000003</v>
      </c>
      <c r="AM80" s="296">
        <f t="shared" si="66"/>
        <v>268514.61120000004</v>
      </c>
      <c r="AN80" s="296">
        <f t="shared" si="67"/>
        <v>283295.23200000002</v>
      </c>
      <c r="AO80" s="296">
        <f t="shared" si="67"/>
        <v>298075.85279999999</v>
      </c>
      <c r="AP80" s="296">
        <f t="shared" si="67"/>
        <v>313677.61920000002</v>
      </c>
      <c r="AQ80" s="296">
        <f t="shared" si="67"/>
        <v>357395.41094400006</v>
      </c>
      <c r="AR80" s="296">
        <f t="shared" si="67"/>
        <v>376018.99315200007</v>
      </c>
      <c r="AS80" s="296">
        <f t="shared" si="67"/>
        <v>395529.41260800004</v>
      </c>
      <c r="AT80" s="296">
        <f t="shared" si="67"/>
        <v>416813.50656000007</v>
      </c>
      <c r="AU80" s="296">
        <f t="shared" si="67"/>
        <v>438984.43776000006</v>
      </c>
      <c r="AV80" s="296">
        <f t="shared" si="67"/>
        <v>462042.20620800008</v>
      </c>
      <c r="AW80" s="296">
        <f t="shared" si="67"/>
        <v>485986.81190400006</v>
      </c>
      <c r="AX80" s="296">
        <f t="shared" si="67"/>
        <v>510818.25484800007</v>
      </c>
      <c r="AY80" s="296">
        <f t="shared" si="67"/>
        <v>538310.20953600004</v>
      </c>
      <c r="AZ80" s="296">
        <f t="shared" si="67"/>
        <v>565802.16422400007</v>
      </c>
      <c r="BA80" s="296">
        <f t="shared" si="67"/>
        <v>595067.79340800014</v>
      </c>
      <c r="BB80" s="296">
        <f t="shared" si="67"/>
        <v>626107.09708800016</v>
      </c>
      <c r="BC80" s="296">
        <f t="shared" si="67"/>
        <v>677153.44908288016</v>
      </c>
      <c r="BD80" s="296">
        <f t="shared" si="68"/>
        <v>679069.01753856009</v>
      </c>
      <c r="BE80" s="296">
        <f t="shared" si="68"/>
        <v>680026.80176640011</v>
      </c>
      <c r="BF80" s="296">
        <f t="shared" si="68"/>
        <v>680984.58599424013</v>
      </c>
      <c r="BG80" s="296">
        <f t="shared" si="68"/>
        <v>681942.37022208015</v>
      </c>
      <c r="BH80" s="296">
        <f t="shared" si="68"/>
        <v>683857.93867776019</v>
      </c>
      <c r="BI80" s="296">
        <f t="shared" si="68"/>
        <v>684815.72290560009</v>
      </c>
      <c r="BJ80" s="296">
        <f t="shared" si="68"/>
        <v>685773.50713344011</v>
      </c>
      <c r="BK80" s="296">
        <f t="shared" si="68"/>
        <v>687689.07558912016</v>
      </c>
      <c r="BL80" s="296">
        <f t="shared" si="68"/>
        <v>688646.85981696018</v>
      </c>
      <c r="BM80" s="296">
        <f t="shared" si="68"/>
        <v>689604.6440448002</v>
      </c>
      <c r="BN80" s="297">
        <f t="shared" si="68"/>
        <v>690562.4282726401</v>
      </c>
      <c r="BO80" s="60" t="s">
        <v>101</v>
      </c>
    </row>
    <row r="81" spans="1:67">
      <c r="A81" s="60"/>
      <c r="B81" s="364" t="s">
        <v>327</v>
      </c>
      <c r="C81" s="109"/>
      <c r="D81" s="284"/>
      <c r="E81" s="284"/>
      <c r="F81" s="338"/>
      <c r="G81" s="296">
        <f>G79-G80</f>
        <v>96</v>
      </c>
      <c r="H81" s="296">
        <f t="shared" ref="H81:BN81" si="70">H79-H80</f>
        <v>288</v>
      </c>
      <c r="I81" s="296">
        <f t="shared" si="70"/>
        <v>384</v>
      </c>
      <c r="J81" s="296">
        <f t="shared" si="70"/>
        <v>576</v>
      </c>
      <c r="K81" s="296">
        <f t="shared" si="70"/>
        <v>768</v>
      </c>
      <c r="L81" s="296">
        <f t="shared" si="70"/>
        <v>960</v>
      </c>
      <c r="M81" s="296">
        <f t="shared" si="70"/>
        <v>1152</v>
      </c>
      <c r="N81" s="296">
        <f t="shared" si="70"/>
        <v>1440</v>
      </c>
      <c r="O81" s="296">
        <f t="shared" si="70"/>
        <v>1728</v>
      </c>
      <c r="P81" s="296">
        <f t="shared" si="70"/>
        <v>2112</v>
      </c>
      <c r="Q81" s="296">
        <f t="shared" si="70"/>
        <v>2592</v>
      </c>
      <c r="R81" s="296">
        <f t="shared" si="70"/>
        <v>3072</v>
      </c>
      <c r="S81" s="296">
        <f t="shared" si="70"/>
        <v>3939.8399999999965</v>
      </c>
      <c r="T81" s="296">
        <f t="shared" si="70"/>
        <v>4561.9199999999983</v>
      </c>
      <c r="U81" s="296">
        <f t="shared" si="70"/>
        <v>5391.3600000000006</v>
      </c>
      <c r="V81" s="296">
        <f t="shared" si="70"/>
        <v>6324.4799999999959</v>
      </c>
      <c r="W81" s="296">
        <f t="shared" si="70"/>
        <v>7361.2799999999988</v>
      </c>
      <c r="X81" s="296">
        <f t="shared" si="70"/>
        <v>8605.4399999999951</v>
      </c>
      <c r="Y81" s="296">
        <f t="shared" si="70"/>
        <v>10056.959999999992</v>
      </c>
      <c r="Z81" s="296">
        <f t="shared" si="70"/>
        <v>11715.839999999997</v>
      </c>
      <c r="AA81" s="296">
        <f t="shared" si="70"/>
        <v>13582.079999999987</v>
      </c>
      <c r="AB81" s="296">
        <f t="shared" si="70"/>
        <v>15655.679999999993</v>
      </c>
      <c r="AC81" s="296">
        <f t="shared" si="70"/>
        <v>18144</v>
      </c>
      <c r="AD81" s="296">
        <f t="shared" si="70"/>
        <v>21047.039999999979</v>
      </c>
      <c r="AE81" s="296">
        <f t="shared" si="70"/>
        <v>23962.521600000007</v>
      </c>
      <c r="AF81" s="296">
        <f t="shared" si="70"/>
        <v>25306.214399999997</v>
      </c>
      <c r="AG81" s="296">
        <f t="shared" si="70"/>
        <v>26649.907200000016</v>
      </c>
      <c r="AH81" s="296">
        <f t="shared" si="70"/>
        <v>28105.574400000012</v>
      </c>
      <c r="AI81" s="296">
        <f t="shared" si="70"/>
        <v>29673.216000000015</v>
      </c>
      <c r="AJ81" s="296">
        <f t="shared" si="70"/>
        <v>31240.857600000018</v>
      </c>
      <c r="AK81" s="296">
        <f t="shared" si="70"/>
        <v>32920.473599999998</v>
      </c>
      <c r="AL81" s="296">
        <f t="shared" si="70"/>
        <v>34712.063999999984</v>
      </c>
      <c r="AM81" s="296">
        <f t="shared" si="70"/>
        <v>36615.628800000006</v>
      </c>
      <c r="AN81" s="296">
        <f t="shared" si="70"/>
        <v>38631.168000000005</v>
      </c>
      <c r="AO81" s="296">
        <f t="shared" si="70"/>
        <v>40646.707200000063</v>
      </c>
      <c r="AP81" s="296">
        <f t="shared" si="70"/>
        <v>42774.22080000001</v>
      </c>
      <c r="AQ81" s="296">
        <f t="shared" si="70"/>
        <v>48735.737855999963</v>
      </c>
      <c r="AR81" s="296">
        <f t="shared" si="70"/>
        <v>51275.317247999948</v>
      </c>
      <c r="AS81" s="296">
        <f t="shared" si="70"/>
        <v>53935.828991999966</v>
      </c>
      <c r="AT81" s="296">
        <f t="shared" si="70"/>
        <v>56838.205439999991</v>
      </c>
      <c r="AU81" s="296">
        <f t="shared" si="70"/>
        <v>59861.51423999999</v>
      </c>
      <c r="AV81" s="296">
        <f t="shared" si="70"/>
        <v>63005.755391999963</v>
      </c>
      <c r="AW81" s="296">
        <f t="shared" si="70"/>
        <v>66270.928895999969</v>
      </c>
      <c r="AX81" s="296">
        <f t="shared" si="70"/>
        <v>69657.034751999949</v>
      </c>
      <c r="AY81" s="296">
        <f t="shared" si="70"/>
        <v>73405.937663999968</v>
      </c>
      <c r="AZ81" s="296">
        <f t="shared" si="70"/>
        <v>77154.84057599993</v>
      </c>
      <c r="BA81" s="296">
        <f t="shared" si="70"/>
        <v>81145.608191999956</v>
      </c>
      <c r="BB81" s="296">
        <f t="shared" si="70"/>
        <v>85378.240511999931</v>
      </c>
      <c r="BC81" s="296">
        <f t="shared" si="70"/>
        <v>92339.106693120091</v>
      </c>
      <c r="BD81" s="296">
        <f t="shared" si="70"/>
        <v>92600.320573440171</v>
      </c>
      <c r="BE81" s="296">
        <f t="shared" si="70"/>
        <v>92730.927513600094</v>
      </c>
      <c r="BF81" s="296">
        <f t="shared" si="70"/>
        <v>92861.534453760134</v>
      </c>
      <c r="BG81" s="296">
        <f t="shared" si="70"/>
        <v>92992.141393920057</v>
      </c>
      <c r="BH81" s="296">
        <f t="shared" si="70"/>
        <v>93253.355274240021</v>
      </c>
      <c r="BI81" s="296">
        <f t="shared" si="70"/>
        <v>93383.962214400177</v>
      </c>
      <c r="BJ81" s="296">
        <f t="shared" si="70"/>
        <v>93514.5691545601</v>
      </c>
      <c r="BK81" s="296">
        <f t="shared" si="70"/>
        <v>93775.783034880063</v>
      </c>
      <c r="BL81" s="296">
        <f t="shared" si="70"/>
        <v>93906.389975040103</v>
      </c>
      <c r="BM81" s="296">
        <f t="shared" si="70"/>
        <v>94036.996915200027</v>
      </c>
      <c r="BN81" s="297">
        <f t="shared" si="70"/>
        <v>94167.603855360183</v>
      </c>
      <c r="BO81" s="60" t="s">
        <v>101</v>
      </c>
    </row>
    <row r="82" spans="1:67" s="58" customFormat="1">
      <c r="B82" s="364" t="s">
        <v>308</v>
      </c>
      <c r="C82" s="109"/>
      <c r="D82" s="284"/>
      <c r="E82" s="284"/>
      <c r="F82" s="61"/>
      <c r="G82" s="296">
        <f>G79*HLOOKUP(G$6,$G$1:$L$5,$L$5,0)</f>
        <v>0</v>
      </c>
      <c r="H82" s="296">
        <f t="shared" ref="H82:BN82" si="71">H79*HLOOKUP(H$6,$G$1:$L$5,$L$5,0)</f>
        <v>0</v>
      </c>
      <c r="I82" s="296">
        <f t="shared" si="71"/>
        <v>0</v>
      </c>
      <c r="J82" s="296">
        <f t="shared" si="71"/>
        <v>0</v>
      </c>
      <c r="K82" s="296">
        <f t="shared" si="71"/>
        <v>0</v>
      </c>
      <c r="L82" s="296">
        <f t="shared" si="71"/>
        <v>0</v>
      </c>
      <c r="M82" s="296">
        <f t="shared" si="71"/>
        <v>0</v>
      </c>
      <c r="N82" s="296">
        <f t="shared" si="71"/>
        <v>0</v>
      </c>
      <c r="O82" s="296">
        <f t="shared" si="71"/>
        <v>0</v>
      </c>
      <c r="P82" s="296">
        <f t="shared" si="71"/>
        <v>0</v>
      </c>
      <c r="Q82" s="296">
        <f t="shared" si="71"/>
        <v>0</v>
      </c>
      <c r="R82" s="296">
        <f t="shared" si="71"/>
        <v>0</v>
      </c>
      <c r="S82" s="296">
        <f t="shared" si="71"/>
        <v>0</v>
      </c>
      <c r="T82" s="296">
        <f t="shared" si="71"/>
        <v>0</v>
      </c>
      <c r="U82" s="296">
        <f t="shared" si="71"/>
        <v>0</v>
      </c>
      <c r="V82" s="296">
        <f t="shared" si="71"/>
        <v>0</v>
      </c>
      <c r="W82" s="296">
        <f t="shared" si="71"/>
        <v>0</v>
      </c>
      <c r="X82" s="296">
        <f t="shared" si="71"/>
        <v>0</v>
      </c>
      <c r="Y82" s="296">
        <f t="shared" si="71"/>
        <v>0</v>
      </c>
      <c r="Z82" s="296">
        <f t="shared" si="71"/>
        <v>0</v>
      </c>
      <c r="AA82" s="296">
        <f t="shared" si="71"/>
        <v>0</v>
      </c>
      <c r="AB82" s="296">
        <f t="shared" si="71"/>
        <v>0</v>
      </c>
      <c r="AC82" s="296">
        <f t="shared" si="71"/>
        <v>0</v>
      </c>
      <c r="AD82" s="296">
        <f t="shared" si="71"/>
        <v>0</v>
      </c>
      <c r="AE82" s="296">
        <f t="shared" si="71"/>
        <v>0</v>
      </c>
      <c r="AF82" s="296">
        <f t="shared" si="71"/>
        <v>0</v>
      </c>
      <c r="AG82" s="296">
        <f t="shared" si="71"/>
        <v>0</v>
      </c>
      <c r="AH82" s="296">
        <f t="shared" si="71"/>
        <v>0</v>
      </c>
      <c r="AI82" s="296">
        <f t="shared" si="71"/>
        <v>0</v>
      </c>
      <c r="AJ82" s="296">
        <f t="shared" si="71"/>
        <v>0</v>
      </c>
      <c r="AK82" s="296">
        <f t="shared" si="71"/>
        <v>0</v>
      </c>
      <c r="AL82" s="296">
        <f t="shared" si="71"/>
        <v>0</v>
      </c>
      <c r="AM82" s="296">
        <f t="shared" si="71"/>
        <v>0</v>
      </c>
      <c r="AN82" s="296">
        <f t="shared" si="71"/>
        <v>0</v>
      </c>
      <c r="AO82" s="296">
        <f t="shared" si="71"/>
        <v>0</v>
      </c>
      <c r="AP82" s="296">
        <f t="shared" si="71"/>
        <v>0</v>
      </c>
      <c r="AQ82" s="296">
        <f t="shared" si="71"/>
        <v>0</v>
      </c>
      <c r="AR82" s="296">
        <f t="shared" si="71"/>
        <v>0</v>
      </c>
      <c r="AS82" s="296">
        <f t="shared" si="71"/>
        <v>0</v>
      </c>
      <c r="AT82" s="296">
        <f t="shared" si="71"/>
        <v>0</v>
      </c>
      <c r="AU82" s="296">
        <f t="shared" si="71"/>
        <v>0</v>
      </c>
      <c r="AV82" s="296">
        <f t="shared" si="71"/>
        <v>0</v>
      </c>
      <c r="AW82" s="296">
        <f t="shared" si="71"/>
        <v>0</v>
      </c>
      <c r="AX82" s="296">
        <f t="shared" si="71"/>
        <v>0</v>
      </c>
      <c r="AY82" s="296">
        <f t="shared" si="71"/>
        <v>0</v>
      </c>
      <c r="AZ82" s="296">
        <f t="shared" si="71"/>
        <v>0</v>
      </c>
      <c r="BA82" s="296">
        <f t="shared" si="71"/>
        <v>0</v>
      </c>
      <c r="BB82" s="296">
        <f t="shared" si="71"/>
        <v>0</v>
      </c>
      <c r="BC82" s="296">
        <f t="shared" si="71"/>
        <v>0</v>
      </c>
      <c r="BD82" s="296">
        <f t="shared" si="71"/>
        <v>0</v>
      </c>
      <c r="BE82" s="296">
        <f t="shared" si="71"/>
        <v>0</v>
      </c>
      <c r="BF82" s="296">
        <f t="shared" si="71"/>
        <v>0</v>
      </c>
      <c r="BG82" s="296">
        <f t="shared" si="71"/>
        <v>0</v>
      </c>
      <c r="BH82" s="296">
        <f t="shared" si="71"/>
        <v>0</v>
      </c>
      <c r="BI82" s="296">
        <f t="shared" si="71"/>
        <v>0</v>
      </c>
      <c r="BJ82" s="296">
        <f t="shared" si="71"/>
        <v>0</v>
      </c>
      <c r="BK82" s="296">
        <f t="shared" si="71"/>
        <v>0</v>
      </c>
      <c r="BL82" s="296">
        <f t="shared" si="71"/>
        <v>0</v>
      </c>
      <c r="BM82" s="296">
        <f t="shared" si="71"/>
        <v>0</v>
      </c>
      <c r="BN82" s="297">
        <f t="shared" si="71"/>
        <v>0</v>
      </c>
      <c r="BO82" s="60" t="s">
        <v>101</v>
      </c>
    </row>
    <row r="83" spans="1:67">
      <c r="B83" s="69"/>
      <c r="C83" s="109"/>
      <c r="D83" s="108"/>
      <c r="E83" s="361"/>
      <c r="F83" s="44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7"/>
      <c r="BO83" s="60" t="s">
        <v>101</v>
      </c>
    </row>
    <row r="84" spans="1:67" s="58" customFormat="1">
      <c r="A84" s="60">
        <v>9</v>
      </c>
      <c r="B84" s="114" t="s">
        <v>347</v>
      </c>
      <c r="C84" s="109">
        <v>0.14000000000000001</v>
      </c>
      <c r="D84" s="108">
        <f>Revenue_B2C!D84</f>
        <v>0.04</v>
      </c>
      <c r="E84" s="284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283"/>
      <c r="BO84" s="60" t="s">
        <v>101</v>
      </c>
    </row>
    <row r="85" spans="1:67" s="58" customFormat="1">
      <c r="A85" s="56"/>
      <c r="B85" s="112" t="s">
        <v>322</v>
      </c>
      <c r="C85" s="284"/>
      <c r="D85" s="374"/>
      <c r="E85" s="361"/>
      <c r="F85" s="44"/>
      <c r="G85" s="296">
        <f t="shared" ref="G85:BN85" si="72">ROUND(G$25*$D84,0)</f>
        <v>0</v>
      </c>
      <c r="H85" s="296">
        <f t="shared" si="72"/>
        <v>1</v>
      </c>
      <c r="I85" s="296">
        <f t="shared" si="72"/>
        <v>2</v>
      </c>
      <c r="J85" s="296">
        <f t="shared" si="72"/>
        <v>2</v>
      </c>
      <c r="K85" s="296">
        <f t="shared" si="72"/>
        <v>3</v>
      </c>
      <c r="L85" s="296">
        <f t="shared" si="72"/>
        <v>4</v>
      </c>
      <c r="M85" s="296">
        <f t="shared" si="72"/>
        <v>5</v>
      </c>
      <c r="N85" s="296">
        <f t="shared" si="72"/>
        <v>6</v>
      </c>
      <c r="O85" s="296">
        <f t="shared" si="72"/>
        <v>7</v>
      </c>
      <c r="P85" s="296">
        <f t="shared" si="72"/>
        <v>9</v>
      </c>
      <c r="Q85" s="296">
        <f t="shared" si="72"/>
        <v>11</v>
      </c>
      <c r="R85" s="296">
        <f t="shared" si="72"/>
        <v>13</v>
      </c>
      <c r="S85" s="296">
        <f t="shared" si="72"/>
        <v>15</v>
      </c>
      <c r="T85" s="296">
        <f t="shared" si="72"/>
        <v>18</v>
      </c>
      <c r="U85" s="296">
        <f t="shared" si="72"/>
        <v>21</v>
      </c>
      <c r="V85" s="296">
        <f t="shared" si="72"/>
        <v>24</v>
      </c>
      <c r="W85" s="296">
        <f t="shared" si="72"/>
        <v>29</v>
      </c>
      <c r="X85" s="296">
        <f t="shared" si="72"/>
        <v>33</v>
      </c>
      <c r="Y85" s="296">
        <f t="shared" si="72"/>
        <v>39</v>
      </c>
      <c r="Z85" s="296">
        <f t="shared" si="72"/>
        <v>45</v>
      </c>
      <c r="AA85" s="296">
        <f t="shared" si="72"/>
        <v>52</v>
      </c>
      <c r="AB85" s="296">
        <f t="shared" si="72"/>
        <v>61</v>
      </c>
      <c r="AC85" s="296">
        <f t="shared" si="72"/>
        <v>70</v>
      </c>
      <c r="AD85" s="296">
        <f t="shared" si="72"/>
        <v>81</v>
      </c>
      <c r="AE85" s="296">
        <f t="shared" si="72"/>
        <v>86</v>
      </c>
      <c r="AF85" s="296">
        <f t="shared" si="72"/>
        <v>90</v>
      </c>
      <c r="AG85" s="296">
        <f t="shared" si="72"/>
        <v>95</v>
      </c>
      <c r="AH85" s="296">
        <f t="shared" si="72"/>
        <v>100</v>
      </c>
      <c r="AI85" s="296">
        <f t="shared" si="72"/>
        <v>106</v>
      </c>
      <c r="AJ85" s="296">
        <f t="shared" si="72"/>
        <v>112</v>
      </c>
      <c r="AK85" s="296">
        <f t="shared" si="72"/>
        <v>118</v>
      </c>
      <c r="AL85" s="296">
        <f t="shared" si="72"/>
        <v>124</v>
      </c>
      <c r="AM85" s="296">
        <f t="shared" si="72"/>
        <v>131</v>
      </c>
      <c r="AN85" s="296">
        <f t="shared" si="72"/>
        <v>138</v>
      </c>
      <c r="AO85" s="296">
        <f t="shared" si="72"/>
        <v>145</v>
      </c>
      <c r="AP85" s="296">
        <f t="shared" si="72"/>
        <v>153</v>
      </c>
      <c r="AQ85" s="296">
        <f t="shared" si="72"/>
        <v>161</v>
      </c>
      <c r="AR85" s="296">
        <f t="shared" si="72"/>
        <v>170</v>
      </c>
      <c r="AS85" s="296">
        <f t="shared" si="72"/>
        <v>179</v>
      </c>
      <c r="AT85" s="296">
        <f t="shared" si="72"/>
        <v>188</v>
      </c>
      <c r="AU85" s="296">
        <f t="shared" si="72"/>
        <v>198</v>
      </c>
      <c r="AV85" s="296">
        <f t="shared" si="72"/>
        <v>208</v>
      </c>
      <c r="AW85" s="296">
        <f t="shared" si="72"/>
        <v>219</v>
      </c>
      <c r="AX85" s="296">
        <f t="shared" si="72"/>
        <v>231</v>
      </c>
      <c r="AY85" s="296">
        <f t="shared" si="72"/>
        <v>243</v>
      </c>
      <c r="AZ85" s="296">
        <f t="shared" si="72"/>
        <v>255</v>
      </c>
      <c r="BA85" s="296">
        <f t="shared" si="72"/>
        <v>268</v>
      </c>
      <c r="BB85" s="296">
        <f t="shared" si="72"/>
        <v>282</v>
      </c>
      <c r="BC85" s="296">
        <f t="shared" si="72"/>
        <v>283</v>
      </c>
      <c r="BD85" s="296">
        <f t="shared" si="72"/>
        <v>283</v>
      </c>
      <c r="BE85" s="296">
        <f t="shared" si="72"/>
        <v>284</v>
      </c>
      <c r="BF85" s="296">
        <f t="shared" si="72"/>
        <v>284</v>
      </c>
      <c r="BG85" s="296">
        <f t="shared" si="72"/>
        <v>285</v>
      </c>
      <c r="BH85" s="296">
        <f t="shared" si="72"/>
        <v>285</v>
      </c>
      <c r="BI85" s="296">
        <f t="shared" si="72"/>
        <v>286</v>
      </c>
      <c r="BJ85" s="296">
        <f t="shared" si="72"/>
        <v>286</v>
      </c>
      <c r="BK85" s="296">
        <f t="shared" si="72"/>
        <v>287</v>
      </c>
      <c r="BL85" s="296">
        <f t="shared" si="72"/>
        <v>288</v>
      </c>
      <c r="BM85" s="296">
        <f t="shared" si="72"/>
        <v>288</v>
      </c>
      <c r="BN85" s="297">
        <f t="shared" si="72"/>
        <v>289</v>
      </c>
      <c r="BO85" s="60" t="s">
        <v>101</v>
      </c>
    </row>
    <row r="86" spans="1:67">
      <c r="A86" s="60"/>
      <c r="B86" s="112" t="s">
        <v>323</v>
      </c>
      <c r="C86" s="109"/>
      <c r="D86" s="284"/>
      <c r="E86" s="367">
        <v>3300</v>
      </c>
      <c r="F86" s="61"/>
      <c r="G86" s="296">
        <f>$E86*(1+HLOOKUP(G$6,$G$1:$L$5,$L$3,0))*G$85</f>
        <v>0</v>
      </c>
      <c r="H86" s="296">
        <f t="shared" ref="H86:W87" si="73">$E86*(1+HLOOKUP(H$6,$G$1:$L$5,$L$3,0))*H$85</f>
        <v>3300</v>
      </c>
      <c r="I86" s="296">
        <f t="shared" si="73"/>
        <v>6600</v>
      </c>
      <c r="J86" s="296">
        <f t="shared" si="73"/>
        <v>6600</v>
      </c>
      <c r="K86" s="296">
        <f t="shared" si="73"/>
        <v>9900</v>
      </c>
      <c r="L86" s="296">
        <f t="shared" si="73"/>
        <v>13200</v>
      </c>
      <c r="M86" s="296">
        <f t="shared" si="73"/>
        <v>16500</v>
      </c>
      <c r="N86" s="296">
        <f t="shared" si="73"/>
        <v>19800</v>
      </c>
      <c r="O86" s="296">
        <f t="shared" si="73"/>
        <v>23100</v>
      </c>
      <c r="P86" s="296">
        <f t="shared" si="73"/>
        <v>29700</v>
      </c>
      <c r="Q86" s="296">
        <f t="shared" si="73"/>
        <v>36300</v>
      </c>
      <c r="R86" s="296">
        <f t="shared" si="73"/>
        <v>42900</v>
      </c>
      <c r="S86" s="296">
        <f t="shared" si="73"/>
        <v>53460.000000000007</v>
      </c>
      <c r="T86" s="296">
        <f t="shared" si="73"/>
        <v>64152.000000000007</v>
      </c>
      <c r="U86" s="296">
        <f t="shared" si="73"/>
        <v>74844.000000000015</v>
      </c>
      <c r="V86" s="296">
        <f t="shared" si="73"/>
        <v>85536.000000000015</v>
      </c>
      <c r="W86" s="296">
        <f t="shared" si="73"/>
        <v>103356.00000000001</v>
      </c>
      <c r="X86" s="296">
        <f t="shared" ref="X86:AM87" si="74">$E86*(1+HLOOKUP(X$6,$G$1:$L$5,$L$3,0))*X$85</f>
        <v>117612.00000000001</v>
      </c>
      <c r="Y86" s="296">
        <f t="shared" si="74"/>
        <v>138996.00000000003</v>
      </c>
      <c r="Z86" s="296">
        <f t="shared" si="74"/>
        <v>160380.00000000003</v>
      </c>
      <c r="AA86" s="296">
        <f t="shared" si="74"/>
        <v>185328.00000000003</v>
      </c>
      <c r="AB86" s="296">
        <f t="shared" si="74"/>
        <v>217404.00000000003</v>
      </c>
      <c r="AC86" s="296">
        <f t="shared" si="74"/>
        <v>249480.00000000003</v>
      </c>
      <c r="AD86" s="296">
        <f t="shared" si="74"/>
        <v>288684.00000000006</v>
      </c>
      <c r="AE86" s="296">
        <f t="shared" si="74"/>
        <v>331024.32</v>
      </c>
      <c r="AF86" s="296">
        <f t="shared" si="74"/>
        <v>346420.80000000005</v>
      </c>
      <c r="AG86" s="296">
        <f t="shared" si="74"/>
        <v>365666.4</v>
      </c>
      <c r="AH86" s="296">
        <f t="shared" si="74"/>
        <v>384912.00000000006</v>
      </c>
      <c r="AI86" s="296">
        <f t="shared" si="74"/>
        <v>408006.72000000003</v>
      </c>
      <c r="AJ86" s="296">
        <f t="shared" si="74"/>
        <v>431101.44000000006</v>
      </c>
      <c r="AK86" s="296">
        <f t="shared" si="74"/>
        <v>454196.16000000003</v>
      </c>
      <c r="AL86" s="296">
        <f t="shared" si="74"/>
        <v>477290.88000000006</v>
      </c>
      <c r="AM86" s="296">
        <f t="shared" si="74"/>
        <v>504234.72000000003</v>
      </c>
      <c r="AN86" s="296">
        <f t="shared" ref="AN86:BC87" si="75">$E86*(1+HLOOKUP(AN$6,$G$1:$L$5,$L$3,0))*AN$85</f>
        <v>531178.56000000006</v>
      </c>
      <c r="AO86" s="296">
        <f t="shared" si="75"/>
        <v>558122.4</v>
      </c>
      <c r="AP86" s="296">
        <f t="shared" si="75"/>
        <v>588915.3600000001</v>
      </c>
      <c r="AQ86" s="296">
        <f t="shared" si="75"/>
        <v>669284.98560000001</v>
      </c>
      <c r="AR86" s="296">
        <f t="shared" si="75"/>
        <v>706698.43200000003</v>
      </c>
      <c r="AS86" s="296">
        <f t="shared" si="75"/>
        <v>744111.87840000005</v>
      </c>
      <c r="AT86" s="296">
        <f t="shared" si="75"/>
        <v>781525.32480000006</v>
      </c>
      <c r="AU86" s="296">
        <f t="shared" si="75"/>
        <v>823095.8208000001</v>
      </c>
      <c r="AV86" s="296">
        <f t="shared" si="75"/>
        <v>864666.31680000003</v>
      </c>
      <c r="AW86" s="296">
        <f t="shared" si="75"/>
        <v>910393.8624000001</v>
      </c>
      <c r="AX86" s="296">
        <f t="shared" si="75"/>
        <v>960278.45760000008</v>
      </c>
      <c r="AY86" s="296">
        <f t="shared" si="75"/>
        <v>1010163.0528000001</v>
      </c>
      <c r="AZ86" s="296">
        <f t="shared" si="75"/>
        <v>1060047.648</v>
      </c>
      <c r="BA86" s="296">
        <f t="shared" si="75"/>
        <v>1114089.2928000002</v>
      </c>
      <c r="BB86" s="296">
        <f t="shared" si="75"/>
        <v>1172287.9872000001</v>
      </c>
      <c r="BC86" s="296">
        <f t="shared" si="75"/>
        <v>1270560.6397440003</v>
      </c>
      <c r="BD86" s="296">
        <f t="shared" ref="BD86:BN87" si="76">$E86*(1+HLOOKUP(BD$6,$G$1:$L$5,$L$3,0))*BD$85</f>
        <v>1270560.6397440003</v>
      </c>
      <c r="BE86" s="296">
        <f t="shared" si="76"/>
        <v>1275050.2533120001</v>
      </c>
      <c r="BF86" s="296">
        <f t="shared" si="76"/>
        <v>1275050.2533120001</v>
      </c>
      <c r="BG86" s="296">
        <f t="shared" si="76"/>
        <v>1279539.8668800001</v>
      </c>
      <c r="BH86" s="296">
        <f t="shared" si="76"/>
        <v>1279539.8668800001</v>
      </c>
      <c r="BI86" s="296">
        <f t="shared" si="76"/>
        <v>1284029.4804480001</v>
      </c>
      <c r="BJ86" s="296">
        <f t="shared" si="76"/>
        <v>1284029.4804480001</v>
      </c>
      <c r="BK86" s="296">
        <f t="shared" si="76"/>
        <v>1288519.0940160002</v>
      </c>
      <c r="BL86" s="296">
        <f t="shared" si="76"/>
        <v>1293008.7075840002</v>
      </c>
      <c r="BM86" s="296">
        <f t="shared" si="76"/>
        <v>1293008.7075840002</v>
      </c>
      <c r="BN86" s="297">
        <f t="shared" si="76"/>
        <v>1297498.3211520002</v>
      </c>
      <c r="BO86" s="60" t="s">
        <v>101</v>
      </c>
    </row>
    <row r="87" spans="1:67">
      <c r="A87" s="60"/>
      <c r="B87" s="112" t="s">
        <v>346</v>
      </c>
      <c r="C87" s="109"/>
      <c r="D87" s="284"/>
      <c r="E87" s="367">
        <f>E86*(1-C84)</f>
        <v>2838</v>
      </c>
      <c r="F87" s="61"/>
      <c r="G87" s="296">
        <f t="shared" ref="G87" si="77">$E87*(1+HLOOKUP(G$6,$G$1:$L$5,$L$3,0))*G$85</f>
        <v>0</v>
      </c>
      <c r="H87" s="296">
        <f t="shared" si="73"/>
        <v>2838</v>
      </c>
      <c r="I87" s="296">
        <f t="shared" si="73"/>
        <v>5676</v>
      </c>
      <c r="J87" s="296">
        <f t="shared" si="73"/>
        <v>5676</v>
      </c>
      <c r="K87" s="296">
        <f t="shared" si="73"/>
        <v>8514</v>
      </c>
      <c r="L87" s="296">
        <f t="shared" si="73"/>
        <v>11352</v>
      </c>
      <c r="M87" s="296">
        <f t="shared" si="73"/>
        <v>14190</v>
      </c>
      <c r="N87" s="296">
        <f t="shared" si="73"/>
        <v>17028</v>
      </c>
      <c r="O87" s="296">
        <f t="shared" si="73"/>
        <v>19866</v>
      </c>
      <c r="P87" s="296">
        <f t="shared" si="73"/>
        <v>25542</v>
      </c>
      <c r="Q87" s="296">
        <f t="shared" si="73"/>
        <v>31218</v>
      </c>
      <c r="R87" s="296">
        <f t="shared" si="73"/>
        <v>36894</v>
      </c>
      <c r="S87" s="296">
        <f t="shared" si="73"/>
        <v>45975.600000000006</v>
      </c>
      <c r="T87" s="296">
        <f t="shared" si="73"/>
        <v>55170.720000000008</v>
      </c>
      <c r="U87" s="296">
        <f t="shared" si="73"/>
        <v>64365.840000000011</v>
      </c>
      <c r="V87" s="296">
        <f t="shared" si="73"/>
        <v>73560.960000000006</v>
      </c>
      <c r="W87" s="296">
        <f t="shared" si="73"/>
        <v>88886.160000000018</v>
      </c>
      <c r="X87" s="296">
        <f t="shared" si="74"/>
        <v>101146.32</v>
      </c>
      <c r="Y87" s="296">
        <f t="shared" si="74"/>
        <v>119536.56000000001</v>
      </c>
      <c r="Z87" s="296">
        <f t="shared" si="74"/>
        <v>137926.80000000002</v>
      </c>
      <c r="AA87" s="296">
        <f t="shared" si="74"/>
        <v>159382.08000000002</v>
      </c>
      <c r="AB87" s="296">
        <f t="shared" si="74"/>
        <v>186967.44000000003</v>
      </c>
      <c r="AC87" s="296">
        <f t="shared" si="74"/>
        <v>214552.80000000002</v>
      </c>
      <c r="AD87" s="296">
        <f t="shared" si="74"/>
        <v>248268.24000000002</v>
      </c>
      <c r="AE87" s="296">
        <f t="shared" si="74"/>
        <v>284680.91520000005</v>
      </c>
      <c r="AF87" s="296">
        <f t="shared" si="74"/>
        <v>297921.88800000004</v>
      </c>
      <c r="AG87" s="296">
        <f t="shared" si="74"/>
        <v>314473.10400000005</v>
      </c>
      <c r="AH87" s="296">
        <f t="shared" si="74"/>
        <v>331024.32</v>
      </c>
      <c r="AI87" s="296">
        <f t="shared" si="74"/>
        <v>350885.77920000005</v>
      </c>
      <c r="AJ87" s="296">
        <f t="shared" si="74"/>
        <v>370747.23840000003</v>
      </c>
      <c r="AK87" s="296">
        <f t="shared" si="74"/>
        <v>390608.69760000001</v>
      </c>
      <c r="AL87" s="296">
        <f t="shared" si="74"/>
        <v>410470.15680000006</v>
      </c>
      <c r="AM87" s="296">
        <f t="shared" si="74"/>
        <v>433641.85920000006</v>
      </c>
      <c r="AN87" s="296">
        <f t="shared" si="75"/>
        <v>456813.56160000007</v>
      </c>
      <c r="AO87" s="296">
        <f t="shared" si="75"/>
        <v>479985.26400000002</v>
      </c>
      <c r="AP87" s="296">
        <f t="shared" si="75"/>
        <v>506467.20960000006</v>
      </c>
      <c r="AQ87" s="296">
        <f t="shared" si="75"/>
        <v>575585.08761600009</v>
      </c>
      <c r="AR87" s="296">
        <f t="shared" si="75"/>
        <v>607760.65152000007</v>
      </c>
      <c r="AS87" s="296">
        <f t="shared" si="75"/>
        <v>639936.21542400005</v>
      </c>
      <c r="AT87" s="296">
        <f t="shared" si="75"/>
        <v>672111.77932800015</v>
      </c>
      <c r="AU87" s="296">
        <f t="shared" si="75"/>
        <v>707862.40588800015</v>
      </c>
      <c r="AV87" s="296">
        <f t="shared" si="75"/>
        <v>743613.03244800016</v>
      </c>
      <c r="AW87" s="296">
        <f t="shared" si="75"/>
        <v>782938.72166400007</v>
      </c>
      <c r="AX87" s="296">
        <f t="shared" si="75"/>
        <v>825839.47353600012</v>
      </c>
      <c r="AY87" s="296">
        <f t="shared" si="75"/>
        <v>868740.22540800017</v>
      </c>
      <c r="AZ87" s="296">
        <f t="shared" si="75"/>
        <v>911640.97728000011</v>
      </c>
      <c r="BA87" s="296">
        <f t="shared" si="75"/>
        <v>958116.79180800018</v>
      </c>
      <c r="BB87" s="296">
        <f t="shared" si="75"/>
        <v>1008167.6689920002</v>
      </c>
      <c r="BC87" s="296">
        <f t="shared" si="75"/>
        <v>1092682.1501798404</v>
      </c>
      <c r="BD87" s="296">
        <f t="shared" si="76"/>
        <v>1092682.1501798404</v>
      </c>
      <c r="BE87" s="296">
        <f t="shared" si="76"/>
        <v>1096543.2178483203</v>
      </c>
      <c r="BF87" s="296">
        <f t="shared" si="76"/>
        <v>1096543.2178483203</v>
      </c>
      <c r="BG87" s="296">
        <f t="shared" si="76"/>
        <v>1100404.2855168004</v>
      </c>
      <c r="BH87" s="296">
        <f t="shared" si="76"/>
        <v>1100404.2855168004</v>
      </c>
      <c r="BI87" s="296">
        <f t="shared" si="76"/>
        <v>1104265.3531852802</v>
      </c>
      <c r="BJ87" s="296">
        <f t="shared" si="76"/>
        <v>1104265.3531852802</v>
      </c>
      <c r="BK87" s="296">
        <f t="shared" si="76"/>
        <v>1108126.4208537603</v>
      </c>
      <c r="BL87" s="296">
        <f t="shared" si="76"/>
        <v>1111987.4885222402</v>
      </c>
      <c r="BM87" s="296">
        <f t="shared" si="76"/>
        <v>1111987.4885222402</v>
      </c>
      <c r="BN87" s="297">
        <f t="shared" si="76"/>
        <v>1115848.5561907203</v>
      </c>
      <c r="BO87" s="60" t="s">
        <v>101</v>
      </c>
    </row>
    <row r="88" spans="1:67">
      <c r="A88" s="60"/>
      <c r="B88" s="364" t="s">
        <v>327</v>
      </c>
      <c r="C88" s="109"/>
      <c r="D88" s="284"/>
      <c r="E88" s="284"/>
      <c r="F88" s="338"/>
      <c r="G88" s="296">
        <f>G86-G87</f>
        <v>0</v>
      </c>
      <c r="H88" s="296">
        <f t="shared" ref="H88:BN88" si="78">H86-H87</f>
        <v>462</v>
      </c>
      <c r="I88" s="296">
        <f t="shared" si="78"/>
        <v>924</v>
      </c>
      <c r="J88" s="296">
        <f t="shared" si="78"/>
        <v>924</v>
      </c>
      <c r="K88" s="296">
        <f t="shared" si="78"/>
        <v>1386</v>
      </c>
      <c r="L88" s="296">
        <f t="shared" si="78"/>
        <v>1848</v>
      </c>
      <c r="M88" s="296">
        <f t="shared" si="78"/>
        <v>2310</v>
      </c>
      <c r="N88" s="296">
        <f t="shared" si="78"/>
        <v>2772</v>
      </c>
      <c r="O88" s="296">
        <f t="shared" si="78"/>
        <v>3234</v>
      </c>
      <c r="P88" s="296">
        <f t="shared" si="78"/>
        <v>4158</v>
      </c>
      <c r="Q88" s="296">
        <f t="shared" si="78"/>
        <v>5082</v>
      </c>
      <c r="R88" s="296">
        <f t="shared" si="78"/>
        <v>6006</v>
      </c>
      <c r="S88" s="296">
        <f t="shared" si="78"/>
        <v>7484.4000000000015</v>
      </c>
      <c r="T88" s="296">
        <f t="shared" si="78"/>
        <v>8981.2799999999988</v>
      </c>
      <c r="U88" s="296">
        <f t="shared" si="78"/>
        <v>10478.160000000003</v>
      </c>
      <c r="V88" s="296">
        <f t="shared" si="78"/>
        <v>11975.040000000008</v>
      </c>
      <c r="W88" s="296">
        <f t="shared" si="78"/>
        <v>14469.839999999997</v>
      </c>
      <c r="X88" s="296">
        <f t="shared" si="78"/>
        <v>16465.680000000008</v>
      </c>
      <c r="Y88" s="296">
        <f t="shared" si="78"/>
        <v>19459.440000000017</v>
      </c>
      <c r="Z88" s="296">
        <f t="shared" si="78"/>
        <v>22453.200000000012</v>
      </c>
      <c r="AA88" s="296">
        <f t="shared" si="78"/>
        <v>25945.920000000013</v>
      </c>
      <c r="AB88" s="296">
        <f t="shared" si="78"/>
        <v>30436.559999999998</v>
      </c>
      <c r="AC88" s="296">
        <f t="shared" si="78"/>
        <v>34927.200000000012</v>
      </c>
      <c r="AD88" s="296">
        <f t="shared" si="78"/>
        <v>40415.760000000038</v>
      </c>
      <c r="AE88" s="296">
        <f t="shared" si="78"/>
        <v>46343.40479999996</v>
      </c>
      <c r="AF88" s="296">
        <f t="shared" si="78"/>
        <v>48498.912000000011</v>
      </c>
      <c r="AG88" s="296">
        <f t="shared" si="78"/>
        <v>51193.295999999973</v>
      </c>
      <c r="AH88" s="296">
        <f t="shared" si="78"/>
        <v>53887.680000000051</v>
      </c>
      <c r="AI88" s="296">
        <f t="shared" si="78"/>
        <v>57120.940799999982</v>
      </c>
      <c r="AJ88" s="296">
        <f t="shared" si="78"/>
        <v>60354.201600000029</v>
      </c>
      <c r="AK88" s="296">
        <f t="shared" si="78"/>
        <v>63587.462400000019</v>
      </c>
      <c r="AL88" s="296">
        <f t="shared" si="78"/>
        <v>66820.723200000008</v>
      </c>
      <c r="AM88" s="296">
        <f t="shared" si="78"/>
        <v>70592.860799999966</v>
      </c>
      <c r="AN88" s="296">
        <f t="shared" si="78"/>
        <v>74364.998399999982</v>
      </c>
      <c r="AO88" s="296">
        <f t="shared" si="78"/>
        <v>78137.135999999999</v>
      </c>
      <c r="AP88" s="296">
        <f t="shared" si="78"/>
        <v>82448.150400000042</v>
      </c>
      <c r="AQ88" s="296">
        <f t="shared" si="78"/>
        <v>93699.897983999923</v>
      </c>
      <c r="AR88" s="296">
        <f t="shared" si="78"/>
        <v>98937.780479999958</v>
      </c>
      <c r="AS88" s="296">
        <f t="shared" si="78"/>
        <v>104175.66297599999</v>
      </c>
      <c r="AT88" s="296">
        <f t="shared" si="78"/>
        <v>109413.54547199991</v>
      </c>
      <c r="AU88" s="296">
        <f t="shared" si="78"/>
        <v>115233.41491199995</v>
      </c>
      <c r="AV88" s="296">
        <f t="shared" si="78"/>
        <v>121053.28435199987</v>
      </c>
      <c r="AW88" s="296">
        <f t="shared" si="78"/>
        <v>127455.14073600003</v>
      </c>
      <c r="AX88" s="296">
        <f t="shared" si="78"/>
        <v>134438.98406399996</v>
      </c>
      <c r="AY88" s="296">
        <f t="shared" si="78"/>
        <v>141422.82739199989</v>
      </c>
      <c r="AZ88" s="296">
        <f t="shared" si="78"/>
        <v>148406.67071999994</v>
      </c>
      <c r="BA88" s="296">
        <f t="shared" si="78"/>
        <v>155972.50099199999</v>
      </c>
      <c r="BB88" s="296">
        <f t="shared" si="78"/>
        <v>164120.31820799992</v>
      </c>
      <c r="BC88" s="296">
        <f t="shared" si="78"/>
        <v>177878.48956415989</v>
      </c>
      <c r="BD88" s="296">
        <f t="shared" si="78"/>
        <v>177878.48956415989</v>
      </c>
      <c r="BE88" s="296">
        <f t="shared" si="78"/>
        <v>178507.03546367981</v>
      </c>
      <c r="BF88" s="296">
        <f t="shared" si="78"/>
        <v>178507.03546367981</v>
      </c>
      <c r="BG88" s="296">
        <f t="shared" si="78"/>
        <v>179135.58136319974</v>
      </c>
      <c r="BH88" s="296">
        <f t="shared" si="78"/>
        <v>179135.58136319974</v>
      </c>
      <c r="BI88" s="296">
        <f t="shared" si="78"/>
        <v>179764.12726271991</v>
      </c>
      <c r="BJ88" s="296">
        <f t="shared" si="78"/>
        <v>179764.12726271991</v>
      </c>
      <c r="BK88" s="296">
        <f t="shared" si="78"/>
        <v>180392.67316223984</v>
      </c>
      <c r="BL88" s="296">
        <f t="shared" si="78"/>
        <v>181021.21906176</v>
      </c>
      <c r="BM88" s="296">
        <f t="shared" si="78"/>
        <v>181021.21906176</v>
      </c>
      <c r="BN88" s="297">
        <f t="shared" si="78"/>
        <v>181649.76496127993</v>
      </c>
      <c r="BO88" s="60" t="s">
        <v>101</v>
      </c>
    </row>
    <row r="89" spans="1:67" s="58" customFormat="1">
      <c r="B89" s="364" t="s">
        <v>308</v>
      </c>
      <c r="C89" s="109"/>
      <c r="D89" s="284"/>
      <c r="E89" s="284"/>
      <c r="F89" s="61"/>
      <c r="G89" s="296">
        <f>G86*HLOOKUP(G$6,$G$1:$L$5,$L$5,0)</f>
        <v>0</v>
      </c>
      <c r="H89" s="296">
        <f t="shared" ref="H89:BN89" si="79">H86*HLOOKUP(H$6,$G$1:$L$5,$L$5,0)</f>
        <v>0</v>
      </c>
      <c r="I89" s="296">
        <f t="shared" si="79"/>
        <v>0</v>
      </c>
      <c r="J89" s="296">
        <f t="shared" si="79"/>
        <v>0</v>
      </c>
      <c r="K89" s="296">
        <f t="shared" si="79"/>
        <v>0</v>
      </c>
      <c r="L89" s="296">
        <f t="shared" si="79"/>
        <v>0</v>
      </c>
      <c r="M89" s="296">
        <f t="shared" si="79"/>
        <v>0</v>
      </c>
      <c r="N89" s="296">
        <f t="shared" si="79"/>
        <v>0</v>
      </c>
      <c r="O89" s="296">
        <f t="shared" si="79"/>
        <v>0</v>
      </c>
      <c r="P89" s="296">
        <f t="shared" si="79"/>
        <v>0</v>
      </c>
      <c r="Q89" s="296">
        <f t="shared" si="79"/>
        <v>0</v>
      </c>
      <c r="R89" s="296">
        <f t="shared" si="79"/>
        <v>0</v>
      </c>
      <c r="S89" s="296">
        <f t="shared" si="79"/>
        <v>0</v>
      </c>
      <c r="T89" s="296">
        <f t="shared" si="79"/>
        <v>0</v>
      </c>
      <c r="U89" s="296">
        <f t="shared" si="79"/>
        <v>0</v>
      </c>
      <c r="V89" s="296">
        <f t="shared" si="79"/>
        <v>0</v>
      </c>
      <c r="W89" s="296">
        <f t="shared" si="79"/>
        <v>0</v>
      </c>
      <c r="X89" s="296">
        <f t="shared" si="79"/>
        <v>0</v>
      </c>
      <c r="Y89" s="296">
        <f t="shared" si="79"/>
        <v>0</v>
      </c>
      <c r="Z89" s="296">
        <f t="shared" si="79"/>
        <v>0</v>
      </c>
      <c r="AA89" s="296">
        <f t="shared" si="79"/>
        <v>0</v>
      </c>
      <c r="AB89" s="296">
        <f t="shared" si="79"/>
        <v>0</v>
      </c>
      <c r="AC89" s="296">
        <f t="shared" si="79"/>
        <v>0</v>
      </c>
      <c r="AD89" s="296">
        <f t="shared" si="79"/>
        <v>0</v>
      </c>
      <c r="AE89" s="296">
        <f t="shared" si="79"/>
        <v>0</v>
      </c>
      <c r="AF89" s="296">
        <f t="shared" si="79"/>
        <v>0</v>
      </c>
      <c r="AG89" s="296">
        <f t="shared" si="79"/>
        <v>0</v>
      </c>
      <c r="AH89" s="296">
        <f t="shared" si="79"/>
        <v>0</v>
      </c>
      <c r="AI89" s="296">
        <f t="shared" si="79"/>
        <v>0</v>
      </c>
      <c r="AJ89" s="296">
        <f t="shared" si="79"/>
        <v>0</v>
      </c>
      <c r="AK89" s="296">
        <f t="shared" si="79"/>
        <v>0</v>
      </c>
      <c r="AL89" s="296">
        <f t="shared" si="79"/>
        <v>0</v>
      </c>
      <c r="AM89" s="296">
        <f t="shared" si="79"/>
        <v>0</v>
      </c>
      <c r="AN89" s="296">
        <f t="shared" si="79"/>
        <v>0</v>
      </c>
      <c r="AO89" s="296">
        <f t="shared" si="79"/>
        <v>0</v>
      </c>
      <c r="AP89" s="296">
        <f t="shared" si="79"/>
        <v>0</v>
      </c>
      <c r="AQ89" s="296">
        <f t="shared" si="79"/>
        <v>0</v>
      </c>
      <c r="AR89" s="296">
        <f t="shared" si="79"/>
        <v>0</v>
      </c>
      <c r="AS89" s="296">
        <f t="shared" si="79"/>
        <v>0</v>
      </c>
      <c r="AT89" s="296">
        <f t="shared" si="79"/>
        <v>0</v>
      </c>
      <c r="AU89" s="296">
        <f t="shared" si="79"/>
        <v>0</v>
      </c>
      <c r="AV89" s="296">
        <f t="shared" si="79"/>
        <v>0</v>
      </c>
      <c r="AW89" s="296">
        <f t="shared" si="79"/>
        <v>0</v>
      </c>
      <c r="AX89" s="296">
        <f t="shared" si="79"/>
        <v>0</v>
      </c>
      <c r="AY89" s="296">
        <f t="shared" si="79"/>
        <v>0</v>
      </c>
      <c r="AZ89" s="296">
        <f t="shared" si="79"/>
        <v>0</v>
      </c>
      <c r="BA89" s="296">
        <f t="shared" si="79"/>
        <v>0</v>
      </c>
      <c r="BB89" s="296">
        <f t="shared" si="79"/>
        <v>0</v>
      </c>
      <c r="BC89" s="296">
        <f t="shared" si="79"/>
        <v>0</v>
      </c>
      <c r="BD89" s="296">
        <f t="shared" si="79"/>
        <v>0</v>
      </c>
      <c r="BE89" s="296">
        <f t="shared" si="79"/>
        <v>0</v>
      </c>
      <c r="BF89" s="296">
        <f t="shared" si="79"/>
        <v>0</v>
      </c>
      <c r="BG89" s="296">
        <f t="shared" si="79"/>
        <v>0</v>
      </c>
      <c r="BH89" s="296">
        <f t="shared" si="79"/>
        <v>0</v>
      </c>
      <c r="BI89" s="296">
        <f t="shared" si="79"/>
        <v>0</v>
      </c>
      <c r="BJ89" s="296">
        <f t="shared" si="79"/>
        <v>0</v>
      </c>
      <c r="BK89" s="296">
        <f t="shared" si="79"/>
        <v>0</v>
      </c>
      <c r="BL89" s="296">
        <f t="shared" si="79"/>
        <v>0</v>
      </c>
      <c r="BM89" s="296">
        <f t="shared" si="79"/>
        <v>0</v>
      </c>
      <c r="BN89" s="297">
        <f t="shared" si="79"/>
        <v>0</v>
      </c>
      <c r="BO89" s="60" t="s">
        <v>101</v>
      </c>
    </row>
    <row r="90" spans="1:67" s="58" customFormat="1">
      <c r="B90" s="285"/>
      <c r="C90" s="108"/>
      <c r="D90" s="392"/>
      <c r="E90" s="361"/>
      <c r="F90" s="83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7"/>
      <c r="BO90" s="60" t="s">
        <v>101</v>
      </c>
    </row>
    <row r="91" spans="1:67" s="58" customFormat="1">
      <c r="A91" s="60">
        <v>10</v>
      </c>
      <c r="B91" s="114" t="s">
        <v>333</v>
      </c>
      <c r="C91" s="109">
        <v>0.12</v>
      </c>
      <c r="D91" s="108">
        <f>Revenue_B2C!D91</f>
        <v>0.03</v>
      </c>
      <c r="E91" s="284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283"/>
      <c r="BO91" s="60" t="s">
        <v>101</v>
      </c>
    </row>
    <row r="92" spans="1:67" s="58" customFormat="1">
      <c r="A92" s="56"/>
      <c r="B92" s="112" t="s">
        <v>322</v>
      </c>
      <c r="C92" s="284"/>
      <c r="D92" s="374"/>
      <c r="E92" s="361"/>
      <c r="F92" s="44"/>
      <c r="G92" s="296">
        <f t="shared" ref="G92:BN92" si="80">ROUND(G$25*$D91,0)</f>
        <v>0</v>
      </c>
      <c r="H92" s="296">
        <f t="shared" si="80"/>
        <v>1</v>
      </c>
      <c r="I92" s="296">
        <f t="shared" si="80"/>
        <v>1</v>
      </c>
      <c r="J92" s="296">
        <f t="shared" si="80"/>
        <v>2</v>
      </c>
      <c r="K92" s="296">
        <f t="shared" si="80"/>
        <v>2</v>
      </c>
      <c r="L92" s="296">
        <f t="shared" si="80"/>
        <v>3</v>
      </c>
      <c r="M92" s="296">
        <f t="shared" si="80"/>
        <v>4</v>
      </c>
      <c r="N92" s="296">
        <f t="shared" si="80"/>
        <v>5</v>
      </c>
      <c r="O92" s="296">
        <f t="shared" si="80"/>
        <v>6</v>
      </c>
      <c r="P92" s="296">
        <f t="shared" si="80"/>
        <v>7</v>
      </c>
      <c r="Q92" s="296">
        <f t="shared" si="80"/>
        <v>8</v>
      </c>
      <c r="R92" s="296">
        <f t="shared" si="80"/>
        <v>9</v>
      </c>
      <c r="S92" s="296">
        <f t="shared" si="80"/>
        <v>11</v>
      </c>
      <c r="T92" s="296">
        <f t="shared" si="80"/>
        <v>13</v>
      </c>
      <c r="U92" s="296">
        <f t="shared" si="80"/>
        <v>16</v>
      </c>
      <c r="V92" s="296">
        <f t="shared" si="80"/>
        <v>18</v>
      </c>
      <c r="W92" s="296">
        <f t="shared" si="80"/>
        <v>21</v>
      </c>
      <c r="X92" s="296">
        <f t="shared" si="80"/>
        <v>25</v>
      </c>
      <c r="Y92" s="296">
        <f t="shared" si="80"/>
        <v>29</v>
      </c>
      <c r="Z92" s="296">
        <f t="shared" si="80"/>
        <v>34</v>
      </c>
      <c r="AA92" s="296">
        <f t="shared" si="80"/>
        <v>39</v>
      </c>
      <c r="AB92" s="296">
        <f t="shared" si="80"/>
        <v>45</v>
      </c>
      <c r="AC92" s="296">
        <f t="shared" si="80"/>
        <v>53</v>
      </c>
      <c r="AD92" s="296">
        <f t="shared" si="80"/>
        <v>61</v>
      </c>
      <c r="AE92" s="296">
        <f t="shared" si="80"/>
        <v>64</v>
      </c>
      <c r="AF92" s="296">
        <f t="shared" si="80"/>
        <v>68</v>
      </c>
      <c r="AG92" s="296">
        <f t="shared" si="80"/>
        <v>71</v>
      </c>
      <c r="AH92" s="296">
        <f t="shared" si="80"/>
        <v>75</v>
      </c>
      <c r="AI92" s="296">
        <f t="shared" si="80"/>
        <v>79</v>
      </c>
      <c r="AJ92" s="296">
        <f t="shared" si="80"/>
        <v>84</v>
      </c>
      <c r="AK92" s="296">
        <f t="shared" si="80"/>
        <v>88</v>
      </c>
      <c r="AL92" s="296">
        <f t="shared" si="80"/>
        <v>93</v>
      </c>
      <c r="AM92" s="296">
        <f t="shared" si="80"/>
        <v>98</v>
      </c>
      <c r="AN92" s="296">
        <f t="shared" si="80"/>
        <v>103</v>
      </c>
      <c r="AO92" s="296">
        <f t="shared" si="80"/>
        <v>109</v>
      </c>
      <c r="AP92" s="296">
        <f t="shared" si="80"/>
        <v>115</v>
      </c>
      <c r="AQ92" s="296">
        <f t="shared" si="80"/>
        <v>121</v>
      </c>
      <c r="AR92" s="296">
        <f t="shared" si="80"/>
        <v>127</v>
      </c>
      <c r="AS92" s="296">
        <f t="shared" si="80"/>
        <v>134</v>
      </c>
      <c r="AT92" s="296">
        <f t="shared" si="80"/>
        <v>141</v>
      </c>
      <c r="AU92" s="296">
        <f t="shared" si="80"/>
        <v>148</v>
      </c>
      <c r="AV92" s="296">
        <f t="shared" si="80"/>
        <v>156</v>
      </c>
      <c r="AW92" s="296">
        <f t="shared" si="80"/>
        <v>164</v>
      </c>
      <c r="AX92" s="296">
        <f t="shared" si="80"/>
        <v>173</v>
      </c>
      <c r="AY92" s="296">
        <f t="shared" si="80"/>
        <v>182</v>
      </c>
      <c r="AZ92" s="296">
        <f t="shared" si="80"/>
        <v>191</v>
      </c>
      <c r="BA92" s="296">
        <f t="shared" si="80"/>
        <v>201</v>
      </c>
      <c r="BB92" s="296">
        <f t="shared" si="80"/>
        <v>212</v>
      </c>
      <c r="BC92" s="296">
        <f t="shared" si="80"/>
        <v>212</v>
      </c>
      <c r="BD92" s="296">
        <f t="shared" si="80"/>
        <v>213</v>
      </c>
      <c r="BE92" s="296">
        <f t="shared" si="80"/>
        <v>213</v>
      </c>
      <c r="BF92" s="296">
        <f t="shared" si="80"/>
        <v>213</v>
      </c>
      <c r="BG92" s="296">
        <f t="shared" si="80"/>
        <v>214</v>
      </c>
      <c r="BH92" s="296">
        <f t="shared" si="80"/>
        <v>214</v>
      </c>
      <c r="BI92" s="296">
        <f t="shared" si="80"/>
        <v>214</v>
      </c>
      <c r="BJ92" s="296">
        <f t="shared" si="80"/>
        <v>215</v>
      </c>
      <c r="BK92" s="296">
        <f t="shared" si="80"/>
        <v>215</v>
      </c>
      <c r="BL92" s="296">
        <f t="shared" si="80"/>
        <v>216</v>
      </c>
      <c r="BM92" s="296">
        <f t="shared" si="80"/>
        <v>216</v>
      </c>
      <c r="BN92" s="297">
        <f t="shared" si="80"/>
        <v>216</v>
      </c>
      <c r="BO92" s="60" t="s">
        <v>101</v>
      </c>
    </row>
    <row r="93" spans="1:67">
      <c r="A93" s="60"/>
      <c r="B93" s="112" t="s">
        <v>323</v>
      </c>
      <c r="C93" s="109"/>
      <c r="D93" s="284"/>
      <c r="E93" s="367">
        <v>1500</v>
      </c>
      <c r="F93" s="61"/>
      <c r="G93" s="296">
        <f>$E93*(1+HLOOKUP(G$6,$G$1:$L$5,$L$3,0))*G$92</f>
        <v>0</v>
      </c>
      <c r="H93" s="296">
        <f t="shared" ref="H93:W94" si="81">$E93*(1+HLOOKUP(H$6,$G$1:$L$5,$L$3,0))*H$92</f>
        <v>1500</v>
      </c>
      <c r="I93" s="296">
        <f t="shared" si="81"/>
        <v>1500</v>
      </c>
      <c r="J93" s="296">
        <f t="shared" si="81"/>
        <v>3000</v>
      </c>
      <c r="K93" s="296">
        <f t="shared" si="81"/>
        <v>3000</v>
      </c>
      <c r="L93" s="296">
        <f t="shared" si="81"/>
        <v>4500</v>
      </c>
      <c r="M93" s="296">
        <f t="shared" si="81"/>
        <v>6000</v>
      </c>
      <c r="N93" s="296">
        <f t="shared" si="81"/>
        <v>7500</v>
      </c>
      <c r="O93" s="296">
        <f t="shared" si="81"/>
        <v>9000</v>
      </c>
      <c r="P93" s="296">
        <f t="shared" si="81"/>
        <v>10500</v>
      </c>
      <c r="Q93" s="296">
        <f t="shared" si="81"/>
        <v>12000</v>
      </c>
      <c r="R93" s="296">
        <f t="shared" si="81"/>
        <v>13500</v>
      </c>
      <c r="S93" s="296">
        <f t="shared" si="81"/>
        <v>17820</v>
      </c>
      <c r="T93" s="296">
        <f t="shared" si="81"/>
        <v>21060</v>
      </c>
      <c r="U93" s="296">
        <f t="shared" si="81"/>
        <v>25920</v>
      </c>
      <c r="V93" s="296">
        <f t="shared" si="81"/>
        <v>29160</v>
      </c>
      <c r="W93" s="296">
        <f t="shared" si="81"/>
        <v>34020</v>
      </c>
      <c r="X93" s="296">
        <f t="shared" ref="X93:AM94" si="82">$E93*(1+HLOOKUP(X$6,$G$1:$L$5,$L$3,0))*X$92</f>
        <v>40500</v>
      </c>
      <c r="Y93" s="296">
        <f t="shared" si="82"/>
        <v>46980</v>
      </c>
      <c r="Z93" s="296">
        <f t="shared" si="82"/>
        <v>55080</v>
      </c>
      <c r="AA93" s="296">
        <f t="shared" si="82"/>
        <v>63180</v>
      </c>
      <c r="AB93" s="296">
        <f t="shared" si="82"/>
        <v>72900</v>
      </c>
      <c r="AC93" s="296">
        <f t="shared" si="82"/>
        <v>85860</v>
      </c>
      <c r="AD93" s="296">
        <f t="shared" si="82"/>
        <v>98820</v>
      </c>
      <c r="AE93" s="296">
        <f t="shared" si="82"/>
        <v>111974.40000000001</v>
      </c>
      <c r="AF93" s="296">
        <f t="shared" si="82"/>
        <v>118972.8</v>
      </c>
      <c r="AG93" s="296">
        <f t="shared" si="82"/>
        <v>124221.6</v>
      </c>
      <c r="AH93" s="296">
        <f t="shared" si="82"/>
        <v>131220</v>
      </c>
      <c r="AI93" s="296">
        <f t="shared" si="82"/>
        <v>138218.40000000002</v>
      </c>
      <c r="AJ93" s="296">
        <f t="shared" si="82"/>
        <v>146966.40000000002</v>
      </c>
      <c r="AK93" s="296">
        <f t="shared" si="82"/>
        <v>153964.80000000002</v>
      </c>
      <c r="AL93" s="296">
        <f t="shared" si="82"/>
        <v>162712.80000000002</v>
      </c>
      <c r="AM93" s="296">
        <f t="shared" si="82"/>
        <v>171460.80000000002</v>
      </c>
      <c r="AN93" s="296">
        <f t="shared" ref="AN93:BC94" si="83">$E93*(1+HLOOKUP(AN$6,$G$1:$L$5,$L$3,0))*AN$92</f>
        <v>180208.80000000002</v>
      </c>
      <c r="AO93" s="296">
        <f t="shared" si="83"/>
        <v>190706.40000000002</v>
      </c>
      <c r="AP93" s="296">
        <f t="shared" si="83"/>
        <v>201204.00000000003</v>
      </c>
      <c r="AQ93" s="296">
        <f t="shared" si="83"/>
        <v>228637.72800000003</v>
      </c>
      <c r="AR93" s="296">
        <f t="shared" si="83"/>
        <v>239975.13600000003</v>
      </c>
      <c r="AS93" s="296">
        <f t="shared" si="83"/>
        <v>253202.11200000002</v>
      </c>
      <c r="AT93" s="296">
        <f t="shared" si="83"/>
        <v>266429.08800000005</v>
      </c>
      <c r="AU93" s="296">
        <f t="shared" si="83"/>
        <v>279656.06400000001</v>
      </c>
      <c r="AV93" s="296">
        <f t="shared" si="83"/>
        <v>294772.60800000001</v>
      </c>
      <c r="AW93" s="296">
        <f t="shared" si="83"/>
        <v>309889.15200000006</v>
      </c>
      <c r="AX93" s="296">
        <f t="shared" si="83"/>
        <v>326895.26400000002</v>
      </c>
      <c r="AY93" s="296">
        <f t="shared" si="83"/>
        <v>343901.37600000005</v>
      </c>
      <c r="AZ93" s="296">
        <f t="shared" si="83"/>
        <v>360907.48800000001</v>
      </c>
      <c r="BA93" s="296">
        <f t="shared" si="83"/>
        <v>379803.16800000006</v>
      </c>
      <c r="BB93" s="296">
        <f t="shared" si="83"/>
        <v>400588.41600000003</v>
      </c>
      <c r="BC93" s="296">
        <f t="shared" si="83"/>
        <v>432635.4892800001</v>
      </c>
      <c r="BD93" s="296">
        <f t="shared" ref="BD93:BN94" si="84">$E93*(1+HLOOKUP(BD$6,$G$1:$L$5,$L$3,0))*BD$92</f>
        <v>434676.22272000008</v>
      </c>
      <c r="BE93" s="296">
        <f t="shared" si="84"/>
        <v>434676.22272000008</v>
      </c>
      <c r="BF93" s="296">
        <f t="shared" si="84"/>
        <v>434676.22272000008</v>
      </c>
      <c r="BG93" s="296">
        <f t="shared" si="84"/>
        <v>436716.95616000012</v>
      </c>
      <c r="BH93" s="296">
        <f t="shared" si="84"/>
        <v>436716.95616000012</v>
      </c>
      <c r="BI93" s="296">
        <f t="shared" si="84"/>
        <v>436716.95616000012</v>
      </c>
      <c r="BJ93" s="296">
        <f t="shared" si="84"/>
        <v>438757.6896000001</v>
      </c>
      <c r="BK93" s="296">
        <f t="shared" si="84"/>
        <v>438757.6896000001</v>
      </c>
      <c r="BL93" s="296">
        <f t="shared" si="84"/>
        <v>440798.42304000008</v>
      </c>
      <c r="BM93" s="296">
        <f t="shared" si="84"/>
        <v>440798.42304000008</v>
      </c>
      <c r="BN93" s="297">
        <f t="shared" si="84"/>
        <v>440798.42304000008</v>
      </c>
      <c r="BO93" s="60" t="s">
        <v>101</v>
      </c>
    </row>
    <row r="94" spans="1:67">
      <c r="A94" s="60"/>
      <c r="B94" s="112" t="s">
        <v>346</v>
      </c>
      <c r="C94" s="109"/>
      <c r="D94" s="284"/>
      <c r="E94" s="367">
        <f>E93*(1-C91)</f>
        <v>1320</v>
      </c>
      <c r="F94" s="61"/>
      <c r="G94" s="296">
        <f t="shared" ref="G94" si="85">$E94*(1+HLOOKUP(G$6,$G$1:$L$5,$L$3,0))*G$92</f>
        <v>0</v>
      </c>
      <c r="H94" s="296">
        <f t="shared" si="81"/>
        <v>1320</v>
      </c>
      <c r="I94" s="296">
        <f t="shared" si="81"/>
        <v>1320</v>
      </c>
      <c r="J94" s="296">
        <f t="shared" si="81"/>
        <v>2640</v>
      </c>
      <c r="K94" s="296">
        <f t="shared" si="81"/>
        <v>2640</v>
      </c>
      <c r="L94" s="296">
        <f t="shared" si="81"/>
        <v>3960</v>
      </c>
      <c r="M94" s="296">
        <f t="shared" si="81"/>
        <v>5280</v>
      </c>
      <c r="N94" s="296">
        <f t="shared" si="81"/>
        <v>6600</v>
      </c>
      <c r="O94" s="296">
        <f t="shared" si="81"/>
        <v>7920</v>
      </c>
      <c r="P94" s="296">
        <f t="shared" si="81"/>
        <v>9240</v>
      </c>
      <c r="Q94" s="296">
        <f t="shared" si="81"/>
        <v>10560</v>
      </c>
      <c r="R94" s="296">
        <f t="shared" si="81"/>
        <v>11880</v>
      </c>
      <c r="S94" s="296">
        <f t="shared" si="81"/>
        <v>15681.600000000002</v>
      </c>
      <c r="T94" s="296">
        <f t="shared" si="81"/>
        <v>18532.800000000003</v>
      </c>
      <c r="U94" s="296">
        <f t="shared" si="81"/>
        <v>22809.600000000002</v>
      </c>
      <c r="V94" s="296">
        <f t="shared" si="81"/>
        <v>25660.800000000003</v>
      </c>
      <c r="W94" s="296">
        <f t="shared" si="81"/>
        <v>29937.600000000002</v>
      </c>
      <c r="X94" s="296">
        <f t="shared" si="82"/>
        <v>35640</v>
      </c>
      <c r="Y94" s="296">
        <f t="shared" si="82"/>
        <v>41342.400000000001</v>
      </c>
      <c r="Z94" s="296">
        <f t="shared" si="82"/>
        <v>48470.400000000001</v>
      </c>
      <c r="AA94" s="296">
        <f t="shared" si="82"/>
        <v>55598.400000000009</v>
      </c>
      <c r="AB94" s="296">
        <f t="shared" si="82"/>
        <v>64152.000000000007</v>
      </c>
      <c r="AC94" s="296">
        <f t="shared" si="82"/>
        <v>75556.800000000003</v>
      </c>
      <c r="AD94" s="296">
        <f t="shared" si="82"/>
        <v>86961.600000000006</v>
      </c>
      <c r="AE94" s="296">
        <f t="shared" si="82"/>
        <v>98537.472000000009</v>
      </c>
      <c r="AF94" s="296">
        <f t="shared" si="82"/>
        <v>104696.06400000001</v>
      </c>
      <c r="AG94" s="296">
        <f t="shared" si="82"/>
        <v>109315.00800000002</v>
      </c>
      <c r="AH94" s="296">
        <f t="shared" si="82"/>
        <v>115473.60000000001</v>
      </c>
      <c r="AI94" s="296">
        <f t="shared" si="82"/>
        <v>121632.19200000001</v>
      </c>
      <c r="AJ94" s="296">
        <f t="shared" si="82"/>
        <v>129330.43200000002</v>
      </c>
      <c r="AK94" s="296">
        <f t="shared" si="82"/>
        <v>135489.024</v>
      </c>
      <c r="AL94" s="296">
        <f t="shared" si="82"/>
        <v>143187.26400000002</v>
      </c>
      <c r="AM94" s="296">
        <f t="shared" si="82"/>
        <v>150885.50400000002</v>
      </c>
      <c r="AN94" s="296">
        <f t="shared" si="83"/>
        <v>158583.74400000001</v>
      </c>
      <c r="AO94" s="296">
        <f t="shared" si="83"/>
        <v>167821.63200000001</v>
      </c>
      <c r="AP94" s="296">
        <f t="shared" si="83"/>
        <v>177059.52000000002</v>
      </c>
      <c r="AQ94" s="296">
        <f t="shared" si="83"/>
        <v>201201.20064000002</v>
      </c>
      <c r="AR94" s="296">
        <f t="shared" si="83"/>
        <v>211178.11968</v>
      </c>
      <c r="AS94" s="296">
        <f t="shared" si="83"/>
        <v>222817.85856000002</v>
      </c>
      <c r="AT94" s="296">
        <f t="shared" si="83"/>
        <v>234457.59744000001</v>
      </c>
      <c r="AU94" s="296">
        <f t="shared" si="83"/>
        <v>246097.33632</v>
      </c>
      <c r="AV94" s="296">
        <f t="shared" si="83"/>
        <v>259399.89504000003</v>
      </c>
      <c r="AW94" s="296">
        <f t="shared" si="83"/>
        <v>272702.45376</v>
      </c>
      <c r="AX94" s="296">
        <f t="shared" si="83"/>
        <v>287667.83232000005</v>
      </c>
      <c r="AY94" s="296">
        <f t="shared" si="83"/>
        <v>302633.21088000003</v>
      </c>
      <c r="AZ94" s="296">
        <f t="shared" si="83"/>
        <v>317598.58944000001</v>
      </c>
      <c r="BA94" s="296">
        <f t="shared" si="83"/>
        <v>334226.78784</v>
      </c>
      <c r="BB94" s="296">
        <f t="shared" si="83"/>
        <v>352517.80608000001</v>
      </c>
      <c r="BC94" s="296">
        <f t="shared" si="83"/>
        <v>380719.2305664001</v>
      </c>
      <c r="BD94" s="296">
        <f t="shared" si="84"/>
        <v>382515.07599360007</v>
      </c>
      <c r="BE94" s="296">
        <f t="shared" si="84"/>
        <v>382515.07599360007</v>
      </c>
      <c r="BF94" s="296">
        <f t="shared" si="84"/>
        <v>382515.07599360007</v>
      </c>
      <c r="BG94" s="296">
        <f t="shared" si="84"/>
        <v>384310.92142080009</v>
      </c>
      <c r="BH94" s="296">
        <f t="shared" si="84"/>
        <v>384310.92142080009</v>
      </c>
      <c r="BI94" s="296">
        <f t="shared" si="84"/>
        <v>384310.92142080009</v>
      </c>
      <c r="BJ94" s="296">
        <f t="shared" si="84"/>
        <v>386106.76684800006</v>
      </c>
      <c r="BK94" s="296">
        <f t="shared" si="84"/>
        <v>386106.76684800006</v>
      </c>
      <c r="BL94" s="296">
        <f t="shared" si="84"/>
        <v>387902.61227520008</v>
      </c>
      <c r="BM94" s="296">
        <f t="shared" si="84"/>
        <v>387902.61227520008</v>
      </c>
      <c r="BN94" s="297">
        <f t="shared" si="84"/>
        <v>387902.61227520008</v>
      </c>
      <c r="BO94" s="60" t="s">
        <v>101</v>
      </c>
    </row>
    <row r="95" spans="1:67">
      <c r="A95" s="60"/>
      <c r="B95" s="364" t="s">
        <v>327</v>
      </c>
      <c r="C95" s="109"/>
      <c r="D95" s="284"/>
      <c r="E95" s="284"/>
      <c r="F95" s="338"/>
      <c r="G95" s="296">
        <f>G93-G94</f>
        <v>0</v>
      </c>
      <c r="H95" s="296">
        <f t="shared" ref="H95:BN95" si="86">H93-H94</f>
        <v>180</v>
      </c>
      <c r="I95" s="296">
        <f t="shared" si="86"/>
        <v>180</v>
      </c>
      <c r="J95" s="296">
        <f t="shared" si="86"/>
        <v>360</v>
      </c>
      <c r="K95" s="296">
        <f t="shared" si="86"/>
        <v>360</v>
      </c>
      <c r="L95" s="296">
        <f t="shared" si="86"/>
        <v>540</v>
      </c>
      <c r="M95" s="296">
        <f t="shared" si="86"/>
        <v>720</v>
      </c>
      <c r="N95" s="296">
        <f t="shared" si="86"/>
        <v>900</v>
      </c>
      <c r="O95" s="296">
        <f t="shared" si="86"/>
        <v>1080</v>
      </c>
      <c r="P95" s="296">
        <f t="shared" si="86"/>
        <v>1260</v>
      </c>
      <c r="Q95" s="296">
        <f t="shared" si="86"/>
        <v>1440</v>
      </c>
      <c r="R95" s="296">
        <f t="shared" si="86"/>
        <v>1620</v>
      </c>
      <c r="S95" s="296">
        <f t="shared" si="86"/>
        <v>2138.3999999999978</v>
      </c>
      <c r="T95" s="296">
        <f t="shared" si="86"/>
        <v>2527.1999999999971</v>
      </c>
      <c r="U95" s="296">
        <f t="shared" si="86"/>
        <v>3110.3999999999978</v>
      </c>
      <c r="V95" s="296">
        <f t="shared" si="86"/>
        <v>3499.1999999999971</v>
      </c>
      <c r="W95" s="296">
        <f t="shared" si="86"/>
        <v>4082.3999999999978</v>
      </c>
      <c r="X95" s="296">
        <f t="shared" si="86"/>
        <v>4860</v>
      </c>
      <c r="Y95" s="296">
        <f t="shared" si="86"/>
        <v>5637.5999999999985</v>
      </c>
      <c r="Z95" s="296">
        <f t="shared" si="86"/>
        <v>6609.5999999999985</v>
      </c>
      <c r="AA95" s="296">
        <f t="shared" si="86"/>
        <v>7581.5999999999913</v>
      </c>
      <c r="AB95" s="296">
        <f t="shared" si="86"/>
        <v>8747.9999999999927</v>
      </c>
      <c r="AC95" s="296">
        <f t="shared" si="86"/>
        <v>10303.199999999997</v>
      </c>
      <c r="AD95" s="296">
        <f t="shared" si="86"/>
        <v>11858.399999999994</v>
      </c>
      <c r="AE95" s="296">
        <f t="shared" si="86"/>
        <v>13436.928</v>
      </c>
      <c r="AF95" s="296">
        <f t="shared" si="86"/>
        <v>14276.73599999999</v>
      </c>
      <c r="AG95" s="296">
        <f t="shared" si="86"/>
        <v>14906.59199999999</v>
      </c>
      <c r="AH95" s="296">
        <f t="shared" si="86"/>
        <v>15746.399999999994</v>
      </c>
      <c r="AI95" s="296">
        <f t="shared" si="86"/>
        <v>16586.208000000013</v>
      </c>
      <c r="AJ95" s="296">
        <f t="shared" si="86"/>
        <v>17635.968000000008</v>
      </c>
      <c r="AK95" s="296">
        <f t="shared" si="86"/>
        <v>18475.776000000013</v>
      </c>
      <c r="AL95" s="296">
        <f t="shared" si="86"/>
        <v>19525.535999999993</v>
      </c>
      <c r="AM95" s="296">
        <f t="shared" si="86"/>
        <v>20575.296000000002</v>
      </c>
      <c r="AN95" s="296">
        <f t="shared" si="86"/>
        <v>21625.056000000011</v>
      </c>
      <c r="AO95" s="296">
        <f t="shared" si="86"/>
        <v>22884.768000000011</v>
      </c>
      <c r="AP95" s="296">
        <f t="shared" si="86"/>
        <v>24144.48000000001</v>
      </c>
      <c r="AQ95" s="296">
        <f t="shared" si="86"/>
        <v>27436.527360000007</v>
      </c>
      <c r="AR95" s="296">
        <f t="shared" si="86"/>
        <v>28797.016320000024</v>
      </c>
      <c r="AS95" s="296">
        <f t="shared" si="86"/>
        <v>30384.25344</v>
      </c>
      <c r="AT95" s="296">
        <f t="shared" si="86"/>
        <v>31971.490560000035</v>
      </c>
      <c r="AU95" s="296">
        <f t="shared" si="86"/>
        <v>33558.727680000011</v>
      </c>
      <c r="AV95" s="296">
        <f t="shared" si="86"/>
        <v>35372.712959999975</v>
      </c>
      <c r="AW95" s="296">
        <f t="shared" si="86"/>
        <v>37186.698240000056</v>
      </c>
      <c r="AX95" s="296">
        <f t="shared" si="86"/>
        <v>39227.43167999998</v>
      </c>
      <c r="AY95" s="296">
        <f t="shared" si="86"/>
        <v>41268.16512000002</v>
      </c>
      <c r="AZ95" s="296">
        <f t="shared" si="86"/>
        <v>43308.898560000001</v>
      </c>
      <c r="BA95" s="296">
        <f t="shared" si="86"/>
        <v>45576.380160000059</v>
      </c>
      <c r="BB95" s="296">
        <f t="shared" si="86"/>
        <v>48070.609920000017</v>
      </c>
      <c r="BC95" s="296">
        <f t="shared" si="86"/>
        <v>51916.258713599993</v>
      </c>
      <c r="BD95" s="296">
        <f t="shared" si="86"/>
        <v>52161.146726400009</v>
      </c>
      <c r="BE95" s="296">
        <f t="shared" si="86"/>
        <v>52161.146726400009</v>
      </c>
      <c r="BF95" s="296">
        <f t="shared" si="86"/>
        <v>52161.146726400009</v>
      </c>
      <c r="BG95" s="296">
        <f t="shared" si="86"/>
        <v>52406.034739200026</v>
      </c>
      <c r="BH95" s="296">
        <f t="shared" si="86"/>
        <v>52406.034739200026</v>
      </c>
      <c r="BI95" s="296">
        <f t="shared" si="86"/>
        <v>52406.034739200026</v>
      </c>
      <c r="BJ95" s="296">
        <f t="shared" si="86"/>
        <v>52650.922752000042</v>
      </c>
      <c r="BK95" s="296">
        <f t="shared" si="86"/>
        <v>52650.922752000042</v>
      </c>
      <c r="BL95" s="296">
        <f t="shared" si="86"/>
        <v>52895.8107648</v>
      </c>
      <c r="BM95" s="296">
        <f t="shared" si="86"/>
        <v>52895.8107648</v>
      </c>
      <c r="BN95" s="297">
        <f t="shared" si="86"/>
        <v>52895.8107648</v>
      </c>
      <c r="BO95" s="60" t="s">
        <v>101</v>
      </c>
    </row>
    <row r="96" spans="1:67" s="58" customFormat="1">
      <c r="B96" s="364" t="s">
        <v>308</v>
      </c>
      <c r="C96" s="109"/>
      <c r="D96" s="284"/>
      <c r="E96" s="284"/>
      <c r="F96" s="61"/>
      <c r="G96" s="296">
        <f>G93*HLOOKUP(G$6,$G$1:$L$5,$L$5,0)</f>
        <v>0</v>
      </c>
      <c r="H96" s="296">
        <f t="shared" ref="H96:BN96" si="87">H93*HLOOKUP(H$6,$G$1:$L$5,$L$5,0)</f>
        <v>0</v>
      </c>
      <c r="I96" s="296">
        <f t="shared" si="87"/>
        <v>0</v>
      </c>
      <c r="J96" s="296">
        <f t="shared" si="87"/>
        <v>0</v>
      </c>
      <c r="K96" s="296">
        <f t="shared" si="87"/>
        <v>0</v>
      </c>
      <c r="L96" s="296">
        <f t="shared" si="87"/>
        <v>0</v>
      </c>
      <c r="M96" s="296">
        <f t="shared" si="87"/>
        <v>0</v>
      </c>
      <c r="N96" s="296">
        <f t="shared" si="87"/>
        <v>0</v>
      </c>
      <c r="O96" s="296">
        <f t="shared" si="87"/>
        <v>0</v>
      </c>
      <c r="P96" s="296">
        <f t="shared" si="87"/>
        <v>0</v>
      </c>
      <c r="Q96" s="296">
        <f t="shared" si="87"/>
        <v>0</v>
      </c>
      <c r="R96" s="296">
        <f t="shared" si="87"/>
        <v>0</v>
      </c>
      <c r="S96" s="296">
        <f t="shared" si="87"/>
        <v>0</v>
      </c>
      <c r="T96" s="296">
        <f t="shared" si="87"/>
        <v>0</v>
      </c>
      <c r="U96" s="296">
        <f t="shared" si="87"/>
        <v>0</v>
      </c>
      <c r="V96" s="296">
        <f t="shared" si="87"/>
        <v>0</v>
      </c>
      <c r="W96" s="296">
        <f t="shared" si="87"/>
        <v>0</v>
      </c>
      <c r="X96" s="296">
        <f t="shared" si="87"/>
        <v>0</v>
      </c>
      <c r="Y96" s="296">
        <f t="shared" si="87"/>
        <v>0</v>
      </c>
      <c r="Z96" s="296">
        <f t="shared" si="87"/>
        <v>0</v>
      </c>
      <c r="AA96" s="296">
        <f t="shared" si="87"/>
        <v>0</v>
      </c>
      <c r="AB96" s="296">
        <f t="shared" si="87"/>
        <v>0</v>
      </c>
      <c r="AC96" s="296">
        <f t="shared" si="87"/>
        <v>0</v>
      </c>
      <c r="AD96" s="296">
        <f t="shared" si="87"/>
        <v>0</v>
      </c>
      <c r="AE96" s="296">
        <f t="shared" si="87"/>
        <v>0</v>
      </c>
      <c r="AF96" s="296">
        <f t="shared" si="87"/>
        <v>0</v>
      </c>
      <c r="AG96" s="296">
        <f t="shared" si="87"/>
        <v>0</v>
      </c>
      <c r="AH96" s="296">
        <f t="shared" si="87"/>
        <v>0</v>
      </c>
      <c r="AI96" s="296">
        <f t="shared" si="87"/>
        <v>0</v>
      </c>
      <c r="AJ96" s="296">
        <f t="shared" si="87"/>
        <v>0</v>
      </c>
      <c r="AK96" s="296">
        <f t="shared" si="87"/>
        <v>0</v>
      </c>
      <c r="AL96" s="296">
        <f t="shared" si="87"/>
        <v>0</v>
      </c>
      <c r="AM96" s="296">
        <f t="shared" si="87"/>
        <v>0</v>
      </c>
      <c r="AN96" s="296">
        <f t="shared" si="87"/>
        <v>0</v>
      </c>
      <c r="AO96" s="296">
        <f t="shared" si="87"/>
        <v>0</v>
      </c>
      <c r="AP96" s="296">
        <f t="shared" si="87"/>
        <v>0</v>
      </c>
      <c r="AQ96" s="296">
        <f t="shared" si="87"/>
        <v>0</v>
      </c>
      <c r="AR96" s="296">
        <f t="shared" si="87"/>
        <v>0</v>
      </c>
      <c r="AS96" s="296">
        <f t="shared" si="87"/>
        <v>0</v>
      </c>
      <c r="AT96" s="296">
        <f t="shared" si="87"/>
        <v>0</v>
      </c>
      <c r="AU96" s="296">
        <f t="shared" si="87"/>
        <v>0</v>
      </c>
      <c r="AV96" s="296">
        <f t="shared" si="87"/>
        <v>0</v>
      </c>
      <c r="AW96" s="296">
        <f t="shared" si="87"/>
        <v>0</v>
      </c>
      <c r="AX96" s="296">
        <f t="shared" si="87"/>
        <v>0</v>
      </c>
      <c r="AY96" s="296">
        <f t="shared" si="87"/>
        <v>0</v>
      </c>
      <c r="AZ96" s="296">
        <f t="shared" si="87"/>
        <v>0</v>
      </c>
      <c r="BA96" s="296">
        <f t="shared" si="87"/>
        <v>0</v>
      </c>
      <c r="BB96" s="296">
        <f t="shared" si="87"/>
        <v>0</v>
      </c>
      <c r="BC96" s="296">
        <f t="shared" si="87"/>
        <v>0</v>
      </c>
      <c r="BD96" s="296">
        <f t="shared" si="87"/>
        <v>0</v>
      </c>
      <c r="BE96" s="296">
        <f t="shared" si="87"/>
        <v>0</v>
      </c>
      <c r="BF96" s="296">
        <f t="shared" si="87"/>
        <v>0</v>
      </c>
      <c r="BG96" s="296">
        <f t="shared" si="87"/>
        <v>0</v>
      </c>
      <c r="BH96" s="296">
        <f t="shared" si="87"/>
        <v>0</v>
      </c>
      <c r="BI96" s="296">
        <f t="shared" si="87"/>
        <v>0</v>
      </c>
      <c r="BJ96" s="296">
        <f t="shared" si="87"/>
        <v>0</v>
      </c>
      <c r="BK96" s="296">
        <f t="shared" si="87"/>
        <v>0</v>
      </c>
      <c r="BL96" s="296">
        <f t="shared" si="87"/>
        <v>0</v>
      </c>
      <c r="BM96" s="296">
        <f t="shared" si="87"/>
        <v>0</v>
      </c>
      <c r="BN96" s="297">
        <f t="shared" si="87"/>
        <v>0</v>
      </c>
      <c r="BO96" s="60" t="s">
        <v>101</v>
      </c>
    </row>
    <row r="97" spans="1:67" s="58" customFormat="1">
      <c r="B97" s="285"/>
      <c r="C97" s="108"/>
      <c r="D97" s="392"/>
      <c r="E97" s="361"/>
      <c r="F97" s="83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7"/>
      <c r="BO97" s="60" t="s">
        <v>101</v>
      </c>
    </row>
    <row r="98" spans="1:67" s="58" customFormat="1">
      <c r="A98" s="60">
        <v>11</v>
      </c>
      <c r="B98" s="114" t="s">
        <v>326</v>
      </c>
      <c r="C98" s="109">
        <v>0.16</v>
      </c>
      <c r="D98" s="108">
        <f>Revenue_B2C!D98</f>
        <v>0.03</v>
      </c>
      <c r="E98" s="284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283"/>
      <c r="BO98" s="60" t="s">
        <v>101</v>
      </c>
    </row>
    <row r="99" spans="1:67" s="58" customFormat="1">
      <c r="A99" s="56"/>
      <c r="B99" s="112" t="s">
        <v>322</v>
      </c>
      <c r="C99" s="284"/>
      <c r="D99" s="374"/>
      <c r="E99" s="361"/>
      <c r="F99" s="44"/>
      <c r="G99" s="296">
        <f t="shared" ref="G99:BN99" si="88">ROUND(G$25*$D98,0)</f>
        <v>0</v>
      </c>
      <c r="H99" s="296">
        <f t="shared" si="88"/>
        <v>1</v>
      </c>
      <c r="I99" s="296">
        <f t="shared" si="88"/>
        <v>1</v>
      </c>
      <c r="J99" s="296">
        <f t="shared" si="88"/>
        <v>2</v>
      </c>
      <c r="K99" s="296">
        <f t="shared" si="88"/>
        <v>2</v>
      </c>
      <c r="L99" s="296">
        <f t="shared" si="88"/>
        <v>3</v>
      </c>
      <c r="M99" s="296">
        <f t="shared" si="88"/>
        <v>4</v>
      </c>
      <c r="N99" s="296">
        <f t="shared" si="88"/>
        <v>5</v>
      </c>
      <c r="O99" s="296">
        <f t="shared" si="88"/>
        <v>6</v>
      </c>
      <c r="P99" s="296">
        <f t="shared" si="88"/>
        <v>7</v>
      </c>
      <c r="Q99" s="296">
        <f t="shared" si="88"/>
        <v>8</v>
      </c>
      <c r="R99" s="296">
        <f t="shared" si="88"/>
        <v>9</v>
      </c>
      <c r="S99" s="296">
        <f t="shared" si="88"/>
        <v>11</v>
      </c>
      <c r="T99" s="296">
        <f t="shared" si="88"/>
        <v>13</v>
      </c>
      <c r="U99" s="296">
        <f t="shared" si="88"/>
        <v>16</v>
      </c>
      <c r="V99" s="296">
        <f t="shared" si="88"/>
        <v>18</v>
      </c>
      <c r="W99" s="296">
        <f t="shared" si="88"/>
        <v>21</v>
      </c>
      <c r="X99" s="296">
        <f t="shared" si="88"/>
        <v>25</v>
      </c>
      <c r="Y99" s="296">
        <f t="shared" si="88"/>
        <v>29</v>
      </c>
      <c r="Z99" s="296">
        <f t="shared" si="88"/>
        <v>34</v>
      </c>
      <c r="AA99" s="296">
        <f t="shared" si="88"/>
        <v>39</v>
      </c>
      <c r="AB99" s="296">
        <f t="shared" si="88"/>
        <v>45</v>
      </c>
      <c r="AC99" s="296">
        <f t="shared" si="88"/>
        <v>53</v>
      </c>
      <c r="AD99" s="296">
        <f t="shared" si="88"/>
        <v>61</v>
      </c>
      <c r="AE99" s="296">
        <f t="shared" si="88"/>
        <v>64</v>
      </c>
      <c r="AF99" s="296">
        <f t="shared" si="88"/>
        <v>68</v>
      </c>
      <c r="AG99" s="296">
        <f t="shared" si="88"/>
        <v>71</v>
      </c>
      <c r="AH99" s="296">
        <f t="shared" si="88"/>
        <v>75</v>
      </c>
      <c r="AI99" s="296">
        <f t="shared" si="88"/>
        <v>79</v>
      </c>
      <c r="AJ99" s="296">
        <f t="shared" si="88"/>
        <v>84</v>
      </c>
      <c r="AK99" s="296">
        <f t="shared" si="88"/>
        <v>88</v>
      </c>
      <c r="AL99" s="296">
        <f t="shared" si="88"/>
        <v>93</v>
      </c>
      <c r="AM99" s="296">
        <f t="shared" si="88"/>
        <v>98</v>
      </c>
      <c r="AN99" s="296">
        <f t="shared" si="88"/>
        <v>103</v>
      </c>
      <c r="AO99" s="296">
        <f t="shared" si="88"/>
        <v>109</v>
      </c>
      <c r="AP99" s="296">
        <f t="shared" si="88"/>
        <v>115</v>
      </c>
      <c r="AQ99" s="296">
        <f t="shared" si="88"/>
        <v>121</v>
      </c>
      <c r="AR99" s="296">
        <f t="shared" si="88"/>
        <v>127</v>
      </c>
      <c r="AS99" s="296">
        <f t="shared" si="88"/>
        <v>134</v>
      </c>
      <c r="AT99" s="296">
        <f t="shared" si="88"/>
        <v>141</v>
      </c>
      <c r="AU99" s="296">
        <f t="shared" si="88"/>
        <v>148</v>
      </c>
      <c r="AV99" s="296">
        <f t="shared" si="88"/>
        <v>156</v>
      </c>
      <c r="AW99" s="296">
        <f t="shared" si="88"/>
        <v>164</v>
      </c>
      <c r="AX99" s="296">
        <f t="shared" si="88"/>
        <v>173</v>
      </c>
      <c r="AY99" s="296">
        <f t="shared" si="88"/>
        <v>182</v>
      </c>
      <c r="AZ99" s="296">
        <f t="shared" si="88"/>
        <v>191</v>
      </c>
      <c r="BA99" s="296">
        <f t="shared" si="88"/>
        <v>201</v>
      </c>
      <c r="BB99" s="296">
        <f t="shared" si="88"/>
        <v>212</v>
      </c>
      <c r="BC99" s="296">
        <f t="shared" si="88"/>
        <v>212</v>
      </c>
      <c r="BD99" s="296">
        <f t="shared" si="88"/>
        <v>213</v>
      </c>
      <c r="BE99" s="296">
        <f t="shared" si="88"/>
        <v>213</v>
      </c>
      <c r="BF99" s="296">
        <f t="shared" si="88"/>
        <v>213</v>
      </c>
      <c r="BG99" s="296">
        <f t="shared" si="88"/>
        <v>214</v>
      </c>
      <c r="BH99" s="296">
        <f t="shared" si="88"/>
        <v>214</v>
      </c>
      <c r="BI99" s="296">
        <f t="shared" si="88"/>
        <v>214</v>
      </c>
      <c r="BJ99" s="296">
        <f t="shared" si="88"/>
        <v>215</v>
      </c>
      <c r="BK99" s="296">
        <f t="shared" si="88"/>
        <v>215</v>
      </c>
      <c r="BL99" s="296">
        <f t="shared" si="88"/>
        <v>216</v>
      </c>
      <c r="BM99" s="296">
        <f t="shared" si="88"/>
        <v>216</v>
      </c>
      <c r="BN99" s="297">
        <f t="shared" si="88"/>
        <v>216</v>
      </c>
      <c r="BO99" s="60" t="s">
        <v>101</v>
      </c>
    </row>
    <row r="100" spans="1:67">
      <c r="A100" s="60"/>
      <c r="B100" s="112" t="s">
        <v>323</v>
      </c>
      <c r="C100" s="109"/>
      <c r="D100" s="284"/>
      <c r="E100" s="367">
        <v>1500</v>
      </c>
      <c r="F100" s="61"/>
      <c r="G100" s="296">
        <f>$E100*(1+HLOOKUP(G$6,$G$1:$L$5,$L$3,0))*G$99</f>
        <v>0</v>
      </c>
      <c r="H100" s="296">
        <f t="shared" ref="H100:W101" si="89">$E100*(1+HLOOKUP(H$6,$G$1:$L$5,$L$3,0))*H$99</f>
        <v>1500</v>
      </c>
      <c r="I100" s="296">
        <f t="shared" si="89"/>
        <v>1500</v>
      </c>
      <c r="J100" s="296">
        <f t="shared" si="89"/>
        <v>3000</v>
      </c>
      <c r="K100" s="296">
        <f t="shared" si="89"/>
        <v>3000</v>
      </c>
      <c r="L100" s="296">
        <f t="shared" si="89"/>
        <v>4500</v>
      </c>
      <c r="M100" s="296">
        <f t="shared" si="89"/>
        <v>6000</v>
      </c>
      <c r="N100" s="296">
        <f t="shared" si="89"/>
        <v>7500</v>
      </c>
      <c r="O100" s="296">
        <f t="shared" si="89"/>
        <v>9000</v>
      </c>
      <c r="P100" s="296">
        <f t="shared" si="89"/>
        <v>10500</v>
      </c>
      <c r="Q100" s="296">
        <f t="shared" si="89"/>
        <v>12000</v>
      </c>
      <c r="R100" s="296">
        <f t="shared" si="89"/>
        <v>13500</v>
      </c>
      <c r="S100" s="296">
        <f t="shared" si="89"/>
        <v>17820</v>
      </c>
      <c r="T100" s="296">
        <f t="shared" si="89"/>
        <v>21060</v>
      </c>
      <c r="U100" s="296">
        <f t="shared" si="89"/>
        <v>25920</v>
      </c>
      <c r="V100" s="296">
        <f t="shared" si="89"/>
        <v>29160</v>
      </c>
      <c r="W100" s="296">
        <f t="shared" si="89"/>
        <v>34020</v>
      </c>
      <c r="X100" s="296">
        <f t="shared" ref="X100:AM101" si="90">$E100*(1+HLOOKUP(X$6,$G$1:$L$5,$L$3,0))*X$99</f>
        <v>40500</v>
      </c>
      <c r="Y100" s="296">
        <f t="shared" si="90"/>
        <v>46980</v>
      </c>
      <c r="Z100" s="296">
        <f t="shared" si="90"/>
        <v>55080</v>
      </c>
      <c r="AA100" s="296">
        <f t="shared" si="90"/>
        <v>63180</v>
      </c>
      <c r="AB100" s="296">
        <f t="shared" si="90"/>
        <v>72900</v>
      </c>
      <c r="AC100" s="296">
        <f t="shared" si="90"/>
        <v>85860</v>
      </c>
      <c r="AD100" s="296">
        <f t="shared" si="90"/>
        <v>98820</v>
      </c>
      <c r="AE100" s="296">
        <f t="shared" si="90"/>
        <v>111974.40000000001</v>
      </c>
      <c r="AF100" s="296">
        <f t="shared" si="90"/>
        <v>118972.8</v>
      </c>
      <c r="AG100" s="296">
        <f t="shared" si="90"/>
        <v>124221.6</v>
      </c>
      <c r="AH100" s="296">
        <f t="shared" si="90"/>
        <v>131220</v>
      </c>
      <c r="AI100" s="296">
        <f t="shared" si="90"/>
        <v>138218.40000000002</v>
      </c>
      <c r="AJ100" s="296">
        <f t="shared" si="90"/>
        <v>146966.40000000002</v>
      </c>
      <c r="AK100" s="296">
        <f t="shared" si="90"/>
        <v>153964.80000000002</v>
      </c>
      <c r="AL100" s="296">
        <f t="shared" si="90"/>
        <v>162712.80000000002</v>
      </c>
      <c r="AM100" s="296">
        <f t="shared" si="90"/>
        <v>171460.80000000002</v>
      </c>
      <c r="AN100" s="296">
        <f t="shared" ref="AN100:BC101" si="91">$E100*(1+HLOOKUP(AN$6,$G$1:$L$5,$L$3,0))*AN$99</f>
        <v>180208.80000000002</v>
      </c>
      <c r="AO100" s="296">
        <f t="shared" si="91"/>
        <v>190706.40000000002</v>
      </c>
      <c r="AP100" s="296">
        <f t="shared" si="91"/>
        <v>201204.00000000003</v>
      </c>
      <c r="AQ100" s="296">
        <f t="shared" si="91"/>
        <v>228637.72800000003</v>
      </c>
      <c r="AR100" s="296">
        <f t="shared" si="91"/>
        <v>239975.13600000003</v>
      </c>
      <c r="AS100" s="296">
        <f t="shared" si="91"/>
        <v>253202.11200000002</v>
      </c>
      <c r="AT100" s="296">
        <f t="shared" si="91"/>
        <v>266429.08800000005</v>
      </c>
      <c r="AU100" s="296">
        <f t="shared" si="91"/>
        <v>279656.06400000001</v>
      </c>
      <c r="AV100" s="296">
        <f t="shared" si="91"/>
        <v>294772.60800000001</v>
      </c>
      <c r="AW100" s="296">
        <f t="shared" si="91"/>
        <v>309889.15200000006</v>
      </c>
      <c r="AX100" s="296">
        <f t="shared" si="91"/>
        <v>326895.26400000002</v>
      </c>
      <c r="AY100" s="296">
        <f t="shared" si="91"/>
        <v>343901.37600000005</v>
      </c>
      <c r="AZ100" s="296">
        <f t="shared" si="91"/>
        <v>360907.48800000001</v>
      </c>
      <c r="BA100" s="296">
        <f t="shared" si="91"/>
        <v>379803.16800000006</v>
      </c>
      <c r="BB100" s="296">
        <f t="shared" si="91"/>
        <v>400588.41600000003</v>
      </c>
      <c r="BC100" s="296">
        <f t="shared" si="91"/>
        <v>432635.4892800001</v>
      </c>
      <c r="BD100" s="296">
        <f t="shared" ref="BD100:BN101" si="92">$E100*(1+HLOOKUP(BD$6,$G$1:$L$5,$L$3,0))*BD$99</f>
        <v>434676.22272000008</v>
      </c>
      <c r="BE100" s="296">
        <f t="shared" si="92"/>
        <v>434676.22272000008</v>
      </c>
      <c r="BF100" s="296">
        <f t="shared" si="92"/>
        <v>434676.22272000008</v>
      </c>
      <c r="BG100" s="296">
        <f t="shared" si="92"/>
        <v>436716.95616000012</v>
      </c>
      <c r="BH100" s="296">
        <f t="shared" si="92"/>
        <v>436716.95616000012</v>
      </c>
      <c r="BI100" s="296">
        <f t="shared" si="92"/>
        <v>436716.95616000012</v>
      </c>
      <c r="BJ100" s="296">
        <f t="shared" si="92"/>
        <v>438757.6896000001</v>
      </c>
      <c r="BK100" s="296">
        <f t="shared" si="92"/>
        <v>438757.6896000001</v>
      </c>
      <c r="BL100" s="296">
        <f t="shared" si="92"/>
        <v>440798.42304000008</v>
      </c>
      <c r="BM100" s="296">
        <f t="shared" si="92"/>
        <v>440798.42304000008</v>
      </c>
      <c r="BN100" s="297">
        <f t="shared" si="92"/>
        <v>440798.42304000008</v>
      </c>
      <c r="BO100" s="60" t="s">
        <v>101</v>
      </c>
    </row>
    <row r="101" spans="1:67">
      <c r="A101" s="60"/>
      <c r="B101" s="112" t="s">
        <v>346</v>
      </c>
      <c r="C101" s="109"/>
      <c r="D101" s="284"/>
      <c r="E101" s="367">
        <f>E100*(1-C98)</f>
        <v>1260</v>
      </c>
      <c r="F101" s="61"/>
      <c r="G101" s="296">
        <f t="shared" ref="G101" si="93">$E101*(1+HLOOKUP(G$6,$G$1:$L$5,$L$3,0))*G$99</f>
        <v>0</v>
      </c>
      <c r="H101" s="296">
        <f t="shared" si="89"/>
        <v>1260</v>
      </c>
      <c r="I101" s="296">
        <f t="shared" si="89"/>
        <v>1260</v>
      </c>
      <c r="J101" s="296">
        <f t="shared" si="89"/>
        <v>2520</v>
      </c>
      <c r="K101" s="296">
        <f t="shared" si="89"/>
        <v>2520</v>
      </c>
      <c r="L101" s="296">
        <f t="shared" si="89"/>
        <v>3780</v>
      </c>
      <c r="M101" s="296">
        <f t="shared" si="89"/>
        <v>5040</v>
      </c>
      <c r="N101" s="296">
        <f t="shared" si="89"/>
        <v>6300</v>
      </c>
      <c r="O101" s="296">
        <f t="shared" si="89"/>
        <v>7560</v>
      </c>
      <c r="P101" s="296">
        <f t="shared" si="89"/>
        <v>8820</v>
      </c>
      <c r="Q101" s="296">
        <f t="shared" si="89"/>
        <v>10080</v>
      </c>
      <c r="R101" s="296">
        <f t="shared" si="89"/>
        <v>11340</v>
      </c>
      <c r="S101" s="296">
        <f t="shared" si="89"/>
        <v>14968.800000000003</v>
      </c>
      <c r="T101" s="296">
        <f t="shared" si="89"/>
        <v>17690.400000000001</v>
      </c>
      <c r="U101" s="296">
        <f t="shared" si="89"/>
        <v>21772.800000000003</v>
      </c>
      <c r="V101" s="296">
        <f t="shared" si="89"/>
        <v>24494.400000000001</v>
      </c>
      <c r="W101" s="296">
        <f t="shared" si="89"/>
        <v>28576.800000000003</v>
      </c>
      <c r="X101" s="296">
        <f t="shared" si="90"/>
        <v>34020.000000000007</v>
      </c>
      <c r="Y101" s="296">
        <f t="shared" si="90"/>
        <v>39463.200000000004</v>
      </c>
      <c r="Z101" s="296">
        <f t="shared" si="90"/>
        <v>46267.200000000004</v>
      </c>
      <c r="AA101" s="296">
        <f t="shared" si="90"/>
        <v>53071.200000000004</v>
      </c>
      <c r="AB101" s="296">
        <f t="shared" si="90"/>
        <v>61236.000000000007</v>
      </c>
      <c r="AC101" s="296">
        <f t="shared" si="90"/>
        <v>72122.400000000009</v>
      </c>
      <c r="AD101" s="296">
        <f t="shared" si="90"/>
        <v>83008.800000000017</v>
      </c>
      <c r="AE101" s="296">
        <f t="shared" si="90"/>
        <v>94058.496000000014</v>
      </c>
      <c r="AF101" s="296">
        <f t="shared" si="90"/>
        <v>99937.152000000016</v>
      </c>
      <c r="AG101" s="296">
        <f t="shared" si="90"/>
        <v>104346.14400000001</v>
      </c>
      <c r="AH101" s="296">
        <f t="shared" si="90"/>
        <v>110224.80000000002</v>
      </c>
      <c r="AI101" s="296">
        <f t="shared" si="90"/>
        <v>116103.45600000002</v>
      </c>
      <c r="AJ101" s="296">
        <f t="shared" si="90"/>
        <v>123451.77600000001</v>
      </c>
      <c r="AK101" s="296">
        <f t="shared" si="90"/>
        <v>129330.43200000002</v>
      </c>
      <c r="AL101" s="296">
        <f t="shared" si="90"/>
        <v>136678.75200000001</v>
      </c>
      <c r="AM101" s="296">
        <f t="shared" si="90"/>
        <v>144027.07200000001</v>
      </c>
      <c r="AN101" s="296">
        <f t="shared" si="91"/>
        <v>151375.39200000002</v>
      </c>
      <c r="AO101" s="296">
        <f t="shared" si="91"/>
        <v>160193.37600000002</v>
      </c>
      <c r="AP101" s="296">
        <f t="shared" si="91"/>
        <v>169011.36000000002</v>
      </c>
      <c r="AQ101" s="296">
        <f t="shared" si="91"/>
        <v>192055.69152000002</v>
      </c>
      <c r="AR101" s="296">
        <f t="shared" si="91"/>
        <v>201579.11424000002</v>
      </c>
      <c r="AS101" s="296">
        <f t="shared" si="91"/>
        <v>212689.77408000003</v>
      </c>
      <c r="AT101" s="296">
        <f t="shared" si="91"/>
        <v>223800.43392000004</v>
      </c>
      <c r="AU101" s="296">
        <f t="shared" si="91"/>
        <v>234911.09376000005</v>
      </c>
      <c r="AV101" s="296">
        <f t="shared" si="91"/>
        <v>247608.99072000003</v>
      </c>
      <c r="AW101" s="296">
        <f t="shared" si="91"/>
        <v>260306.88768000004</v>
      </c>
      <c r="AX101" s="296">
        <f t="shared" si="91"/>
        <v>274592.02176000003</v>
      </c>
      <c r="AY101" s="296">
        <f t="shared" si="91"/>
        <v>288877.15584000002</v>
      </c>
      <c r="AZ101" s="296">
        <f t="shared" si="91"/>
        <v>303162.28992000007</v>
      </c>
      <c r="BA101" s="296">
        <f t="shared" si="91"/>
        <v>319034.66112000006</v>
      </c>
      <c r="BB101" s="296">
        <f t="shared" si="91"/>
        <v>336494.26944000006</v>
      </c>
      <c r="BC101" s="296">
        <f t="shared" si="91"/>
        <v>363413.81099520013</v>
      </c>
      <c r="BD101" s="296">
        <f t="shared" si="92"/>
        <v>365128.02708480012</v>
      </c>
      <c r="BE101" s="296">
        <f t="shared" si="92"/>
        <v>365128.02708480012</v>
      </c>
      <c r="BF101" s="296">
        <f t="shared" si="92"/>
        <v>365128.02708480012</v>
      </c>
      <c r="BG101" s="296">
        <f t="shared" si="92"/>
        <v>366842.24317440012</v>
      </c>
      <c r="BH101" s="296">
        <f t="shared" si="92"/>
        <v>366842.24317440012</v>
      </c>
      <c r="BI101" s="296">
        <f t="shared" si="92"/>
        <v>366842.24317440012</v>
      </c>
      <c r="BJ101" s="296">
        <f t="shared" si="92"/>
        <v>368556.45926400012</v>
      </c>
      <c r="BK101" s="296">
        <f t="shared" si="92"/>
        <v>368556.45926400012</v>
      </c>
      <c r="BL101" s="296">
        <f t="shared" si="92"/>
        <v>370270.67535360012</v>
      </c>
      <c r="BM101" s="296">
        <f t="shared" si="92"/>
        <v>370270.67535360012</v>
      </c>
      <c r="BN101" s="297">
        <f t="shared" si="92"/>
        <v>370270.67535360012</v>
      </c>
      <c r="BO101" s="60" t="s">
        <v>101</v>
      </c>
    </row>
    <row r="102" spans="1:67">
      <c r="A102" s="60"/>
      <c r="B102" s="364" t="s">
        <v>327</v>
      </c>
      <c r="C102" s="109"/>
      <c r="D102" s="284"/>
      <c r="E102" s="284"/>
      <c r="F102" s="338"/>
      <c r="G102" s="296">
        <f>G100-G101</f>
        <v>0</v>
      </c>
      <c r="H102" s="296">
        <f t="shared" ref="H102:BN102" si="94">H100-H101</f>
        <v>240</v>
      </c>
      <c r="I102" s="296">
        <f t="shared" si="94"/>
        <v>240</v>
      </c>
      <c r="J102" s="296">
        <f t="shared" si="94"/>
        <v>480</v>
      </c>
      <c r="K102" s="296">
        <f t="shared" si="94"/>
        <v>480</v>
      </c>
      <c r="L102" s="296">
        <f t="shared" si="94"/>
        <v>720</v>
      </c>
      <c r="M102" s="296">
        <f t="shared" si="94"/>
        <v>960</v>
      </c>
      <c r="N102" s="296">
        <f t="shared" si="94"/>
        <v>1200</v>
      </c>
      <c r="O102" s="296">
        <f t="shared" si="94"/>
        <v>1440</v>
      </c>
      <c r="P102" s="296">
        <f t="shared" si="94"/>
        <v>1680</v>
      </c>
      <c r="Q102" s="296">
        <f t="shared" si="94"/>
        <v>1920</v>
      </c>
      <c r="R102" s="296">
        <f t="shared" si="94"/>
        <v>2160</v>
      </c>
      <c r="S102" s="296">
        <f t="shared" si="94"/>
        <v>2851.1999999999971</v>
      </c>
      <c r="T102" s="296">
        <f t="shared" si="94"/>
        <v>3369.5999999999985</v>
      </c>
      <c r="U102" s="296">
        <f t="shared" si="94"/>
        <v>4147.1999999999971</v>
      </c>
      <c r="V102" s="296">
        <f t="shared" si="94"/>
        <v>4665.5999999999985</v>
      </c>
      <c r="W102" s="296">
        <f t="shared" si="94"/>
        <v>5443.1999999999971</v>
      </c>
      <c r="X102" s="296">
        <f t="shared" si="94"/>
        <v>6479.9999999999927</v>
      </c>
      <c r="Y102" s="296">
        <f t="shared" si="94"/>
        <v>7516.7999999999956</v>
      </c>
      <c r="Z102" s="296">
        <f t="shared" si="94"/>
        <v>8812.7999999999956</v>
      </c>
      <c r="AA102" s="296">
        <f t="shared" si="94"/>
        <v>10108.799999999996</v>
      </c>
      <c r="AB102" s="296">
        <f t="shared" si="94"/>
        <v>11663.999999999993</v>
      </c>
      <c r="AC102" s="296">
        <f t="shared" si="94"/>
        <v>13737.599999999991</v>
      </c>
      <c r="AD102" s="296">
        <f t="shared" si="94"/>
        <v>15811.199999999983</v>
      </c>
      <c r="AE102" s="296">
        <f t="shared" si="94"/>
        <v>17915.903999999995</v>
      </c>
      <c r="AF102" s="296">
        <f t="shared" si="94"/>
        <v>19035.647999999986</v>
      </c>
      <c r="AG102" s="296">
        <f t="shared" si="94"/>
        <v>19875.455999999991</v>
      </c>
      <c r="AH102" s="296">
        <f t="shared" si="94"/>
        <v>20995.199999999983</v>
      </c>
      <c r="AI102" s="296">
        <f t="shared" si="94"/>
        <v>22114.944000000003</v>
      </c>
      <c r="AJ102" s="296">
        <f t="shared" si="94"/>
        <v>23514.624000000011</v>
      </c>
      <c r="AK102" s="296">
        <f t="shared" si="94"/>
        <v>24634.368000000002</v>
      </c>
      <c r="AL102" s="296">
        <f t="shared" si="94"/>
        <v>26034.04800000001</v>
      </c>
      <c r="AM102" s="296">
        <f t="shared" si="94"/>
        <v>27433.728000000003</v>
      </c>
      <c r="AN102" s="296">
        <f t="shared" si="94"/>
        <v>28833.407999999996</v>
      </c>
      <c r="AO102" s="296">
        <f t="shared" si="94"/>
        <v>30513.024000000005</v>
      </c>
      <c r="AP102" s="296">
        <f t="shared" si="94"/>
        <v>32192.640000000014</v>
      </c>
      <c r="AQ102" s="296">
        <f t="shared" si="94"/>
        <v>36582.03648000001</v>
      </c>
      <c r="AR102" s="296">
        <f t="shared" si="94"/>
        <v>38396.021760000003</v>
      </c>
      <c r="AS102" s="296">
        <f t="shared" si="94"/>
        <v>40512.337919999991</v>
      </c>
      <c r="AT102" s="296">
        <f t="shared" si="94"/>
        <v>42628.654080000008</v>
      </c>
      <c r="AU102" s="296">
        <f t="shared" si="94"/>
        <v>44744.970239999966</v>
      </c>
      <c r="AV102" s="296">
        <f t="shared" si="94"/>
        <v>47163.617279999977</v>
      </c>
      <c r="AW102" s="296">
        <f t="shared" si="94"/>
        <v>49582.264320000017</v>
      </c>
      <c r="AX102" s="296">
        <f t="shared" si="94"/>
        <v>52303.242239999992</v>
      </c>
      <c r="AY102" s="296">
        <f t="shared" si="94"/>
        <v>55024.220160000026</v>
      </c>
      <c r="AZ102" s="296">
        <f t="shared" si="94"/>
        <v>57745.198079999944</v>
      </c>
      <c r="BA102" s="296">
        <f t="shared" si="94"/>
        <v>60768.506880000001</v>
      </c>
      <c r="BB102" s="296">
        <f t="shared" si="94"/>
        <v>64094.146559999965</v>
      </c>
      <c r="BC102" s="296">
        <f t="shared" si="94"/>
        <v>69221.678284799971</v>
      </c>
      <c r="BD102" s="296">
        <f t="shared" si="94"/>
        <v>69548.195635199954</v>
      </c>
      <c r="BE102" s="296">
        <f t="shared" si="94"/>
        <v>69548.195635199954</v>
      </c>
      <c r="BF102" s="296">
        <f t="shared" si="94"/>
        <v>69548.195635199954</v>
      </c>
      <c r="BG102" s="296">
        <f t="shared" si="94"/>
        <v>69874.712985599996</v>
      </c>
      <c r="BH102" s="296">
        <f t="shared" si="94"/>
        <v>69874.712985599996</v>
      </c>
      <c r="BI102" s="296">
        <f t="shared" si="94"/>
        <v>69874.712985599996</v>
      </c>
      <c r="BJ102" s="296">
        <f t="shared" si="94"/>
        <v>70201.230335999979</v>
      </c>
      <c r="BK102" s="296">
        <f t="shared" si="94"/>
        <v>70201.230335999979</v>
      </c>
      <c r="BL102" s="296">
        <f t="shared" si="94"/>
        <v>70527.747686399962</v>
      </c>
      <c r="BM102" s="296">
        <f t="shared" si="94"/>
        <v>70527.747686399962</v>
      </c>
      <c r="BN102" s="297">
        <f t="shared" si="94"/>
        <v>70527.747686399962</v>
      </c>
      <c r="BO102" s="60" t="s">
        <v>101</v>
      </c>
    </row>
    <row r="103" spans="1:67" s="58" customFormat="1">
      <c r="B103" s="364" t="s">
        <v>308</v>
      </c>
      <c r="C103" s="109"/>
      <c r="D103" s="284"/>
      <c r="E103" s="284"/>
      <c r="F103" s="61"/>
      <c r="G103" s="296">
        <f>G100*HLOOKUP(G$6,$G$1:$L$5,$L$5,0)</f>
        <v>0</v>
      </c>
      <c r="H103" s="296">
        <f t="shared" ref="H103:BN103" si="95">H100*HLOOKUP(H$6,$G$1:$L$5,$L$5,0)</f>
        <v>0</v>
      </c>
      <c r="I103" s="296">
        <f t="shared" si="95"/>
        <v>0</v>
      </c>
      <c r="J103" s="296">
        <f t="shared" si="95"/>
        <v>0</v>
      </c>
      <c r="K103" s="296">
        <f t="shared" si="95"/>
        <v>0</v>
      </c>
      <c r="L103" s="296">
        <f t="shared" si="95"/>
        <v>0</v>
      </c>
      <c r="M103" s="296">
        <f t="shared" si="95"/>
        <v>0</v>
      </c>
      <c r="N103" s="296">
        <f t="shared" si="95"/>
        <v>0</v>
      </c>
      <c r="O103" s="296">
        <f t="shared" si="95"/>
        <v>0</v>
      </c>
      <c r="P103" s="296">
        <f t="shared" si="95"/>
        <v>0</v>
      </c>
      <c r="Q103" s="296">
        <f t="shared" si="95"/>
        <v>0</v>
      </c>
      <c r="R103" s="296">
        <f t="shared" si="95"/>
        <v>0</v>
      </c>
      <c r="S103" s="296">
        <f t="shared" si="95"/>
        <v>0</v>
      </c>
      <c r="T103" s="296">
        <f t="shared" si="95"/>
        <v>0</v>
      </c>
      <c r="U103" s="296">
        <f t="shared" si="95"/>
        <v>0</v>
      </c>
      <c r="V103" s="296">
        <f t="shared" si="95"/>
        <v>0</v>
      </c>
      <c r="W103" s="296">
        <f t="shared" si="95"/>
        <v>0</v>
      </c>
      <c r="X103" s="296">
        <f t="shared" si="95"/>
        <v>0</v>
      </c>
      <c r="Y103" s="296">
        <f t="shared" si="95"/>
        <v>0</v>
      </c>
      <c r="Z103" s="296">
        <f t="shared" si="95"/>
        <v>0</v>
      </c>
      <c r="AA103" s="296">
        <f t="shared" si="95"/>
        <v>0</v>
      </c>
      <c r="AB103" s="296">
        <f t="shared" si="95"/>
        <v>0</v>
      </c>
      <c r="AC103" s="296">
        <f t="shared" si="95"/>
        <v>0</v>
      </c>
      <c r="AD103" s="296">
        <f t="shared" si="95"/>
        <v>0</v>
      </c>
      <c r="AE103" s="296">
        <f t="shared" si="95"/>
        <v>0</v>
      </c>
      <c r="AF103" s="296">
        <f t="shared" si="95"/>
        <v>0</v>
      </c>
      <c r="AG103" s="296">
        <f t="shared" si="95"/>
        <v>0</v>
      </c>
      <c r="AH103" s="296">
        <f t="shared" si="95"/>
        <v>0</v>
      </c>
      <c r="AI103" s="296">
        <f t="shared" si="95"/>
        <v>0</v>
      </c>
      <c r="AJ103" s="296">
        <f t="shared" si="95"/>
        <v>0</v>
      </c>
      <c r="AK103" s="296">
        <f t="shared" si="95"/>
        <v>0</v>
      </c>
      <c r="AL103" s="296">
        <f t="shared" si="95"/>
        <v>0</v>
      </c>
      <c r="AM103" s="296">
        <f t="shared" si="95"/>
        <v>0</v>
      </c>
      <c r="AN103" s="296">
        <f t="shared" si="95"/>
        <v>0</v>
      </c>
      <c r="AO103" s="296">
        <f t="shared" si="95"/>
        <v>0</v>
      </c>
      <c r="AP103" s="296">
        <f t="shared" si="95"/>
        <v>0</v>
      </c>
      <c r="AQ103" s="296">
        <f t="shared" si="95"/>
        <v>0</v>
      </c>
      <c r="AR103" s="296">
        <f t="shared" si="95"/>
        <v>0</v>
      </c>
      <c r="AS103" s="296">
        <f t="shared" si="95"/>
        <v>0</v>
      </c>
      <c r="AT103" s="296">
        <f t="shared" si="95"/>
        <v>0</v>
      </c>
      <c r="AU103" s="296">
        <f t="shared" si="95"/>
        <v>0</v>
      </c>
      <c r="AV103" s="296">
        <f t="shared" si="95"/>
        <v>0</v>
      </c>
      <c r="AW103" s="296">
        <f t="shared" si="95"/>
        <v>0</v>
      </c>
      <c r="AX103" s="296">
        <f t="shared" si="95"/>
        <v>0</v>
      </c>
      <c r="AY103" s="296">
        <f t="shared" si="95"/>
        <v>0</v>
      </c>
      <c r="AZ103" s="296">
        <f t="shared" si="95"/>
        <v>0</v>
      </c>
      <c r="BA103" s="296">
        <f t="shared" si="95"/>
        <v>0</v>
      </c>
      <c r="BB103" s="296">
        <f t="shared" si="95"/>
        <v>0</v>
      </c>
      <c r="BC103" s="296">
        <f t="shared" si="95"/>
        <v>0</v>
      </c>
      <c r="BD103" s="296">
        <f t="shared" si="95"/>
        <v>0</v>
      </c>
      <c r="BE103" s="296">
        <f t="shared" si="95"/>
        <v>0</v>
      </c>
      <c r="BF103" s="296">
        <f t="shared" si="95"/>
        <v>0</v>
      </c>
      <c r="BG103" s="296">
        <f t="shared" si="95"/>
        <v>0</v>
      </c>
      <c r="BH103" s="296">
        <f t="shared" si="95"/>
        <v>0</v>
      </c>
      <c r="BI103" s="296">
        <f t="shared" si="95"/>
        <v>0</v>
      </c>
      <c r="BJ103" s="296">
        <f t="shared" si="95"/>
        <v>0</v>
      </c>
      <c r="BK103" s="296">
        <f t="shared" si="95"/>
        <v>0</v>
      </c>
      <c r="BL103" s="296">
        <f t="shared" si="95"/>
        <v>0</v>
      </c>
      <c r="BM103" s="296">
        <f t="shared" si="95"/>
        <v>0</v>
      </c>
      <c r="BN103" s="297">
        <f t="shared" si="95"/>
        <v>0</v>
      </c>
      <c r="BO103" s="60" t="s">
        <v>101</v>
      </c>
    </row>
    <row r="104" spans="1:67" s="58" customFormat="1">
      <c r="B104" s="364"/>
      <c r="C104" s="109"/>
      <c r="D104" s="284"/>
      <c r="E104" s="284"/>
      <c r="F104" s="61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7"/>
      <c r="BO104" s="60" t="s">
        <v>101</v>
      </c>
    </row>
    <row r="105" spans="1:67" s="58" customFormat="1">
      <c r="A105" s="60">
        <v>12</v>
      </c>
      <c r="B105" s="114" t="s">
        <v>334</v>
      </c>
      <c r="C105" s="109">
        <v>0.15</v>
      </c>
      <c r="D105" s="108">
        <f>Revenue_B2C!D105</f>
        <v>0.13</v>
      </c>
      <c r="E105" s="284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283"/>
      <c r="BO105" s="60" t="s">
        <v>101</v>
      </c>
    </row>
    <row r="106" spans="1:67" s="58" customFormat="1">
      <c r="A106" s="56"/>
      <c r="B106" s="112" t="s">
        <v>322</v>
      </c>
      <c r="C106" s="284"/>
      <c r="D106" s="374"/>
      <c r="E106" s="361"/>
      <c r="F106" s="44"/>
      <c r="G106" s="296">
        <f t="shared" ref="G106:BN106" si="96">ROUND(G$25*$D105,0)</f>
        <v>2</v>
      </c>
      <c r="H106" s="296">
        <f t="shared" si="96"/>
        <v>3</v>
      </c>
      <c r="I106" s="296">
        <f t="shared" si="96"/>
        <v>5</v>
      </c>
      <c r="J106" s="296">
        <f t="shared" si="96"/>
        <v>7</v>
      </c>
      <c r="K106" s="296">
        <f t="shared" si="96"/>
        <v>10</v>
      </c>
      <c r="L106" s="296">
        <f t="shared" si="96"/>
        <v>12</v>
      </c>
      <c r="M106" s="296">
        <f t="shared" si="96"/>
        <v>16</v>
      </c>
      <c r="N106" s="296">
        <f t="shared" si="96"/>
        <v>20</v>
      </c>
      <c r="O106" s="296">
        <f t="shared" si="96"/>
        <v>24</v>
      </c>
      <c r="P106" s="296">
        <f t="shared" si="96"/>
        <v>29</v>
      </c>
      <c r="Q106" s="296">
        <f t="shared" si="96"/>
        <v>35</v>
      </c>
      <c r="R106" s="296">
        <f t="shared" si="96"/>
        <v>41</v>
      </c>
      <c r="S106" s="296">
        <f t="shared" si="96"/>
        <v>49</v>
      </c>
      <c r="T106" s="296">
        <f t="shared" si="96"/>
        <v>58</v>
      </c>
      <c r="U106" s="296">
        <f t="shared" si="96"/>
        <v>68</v>
      </c>
      <c r="V106" s="296">
        <f t="shared" si="96"/>
        <v>79</v>
      </c>
      <c r="W106" s="296">
        <f t="shared" si="96"/>
        <v>93</v>
      </c>
      <c r="X106" s="296">
        <f t="shared" si="96"/>
        <v>108</v>
      </c>
      <c r="Y106" s="296">
        <f t="shared" si="96"/>
        <v>126</v>
      </c>
      <c r="Z106" s="296">
        <f t="shared" si="96"/>
        <v>146</v>
      </c>
      <c r="AA106" s="296">
        <f t="shared" si="96"/>
        <v>170</v>
      </c>
      <c r="AB106" s="296">
        <f t="shared" si="96"/>
        <v>197</v>
      </c>
      <c r="AC106" s="296">
        <f t="shared" si="96"/>
        <v>228</v>
      </c>
      <c r="AD106" s="296">
        <f t="shared" si="96"/>
        <v>263</v>
      </c>
      <c r="AE106" s="296">
        <f t="shared" si="96"/>
        <v>278</v>
      </c>
      <c r="AF106" s="296">
        <f t="shared" si="96"/>
        <v>293</v>
      </c>
      <c r="AG106" s="296">
        <f t="shared" si="96"/>
        <v>310</v>
      </c>
      <c r="AH106" s="296">
        <f t="shared" si="96"/>
        <v>327</v>
      </c>
      <c r="AI106" s="296">
        <f t="shared" si="96"/>
        <v>344</v>
      </c>
      <c r="AJ106" s="296">
        <f t="shared" si="96"/>
        <v>363</v>
      </c>
      <c r="AK106" s="296">
        <f t="shared" si="96"/>
        <v>383</v>
      </c>
      <c r="AL106" s="296">
        <f t="shared" si="96"/>
        <v>403</v>
      </c>
      <c r="AM106" s="296">
        <f t="shared" si="96"/>
        <v>425</v>
      </c>
      <c r="AN106" s="296">
        <f t="shared" si="96"/>
        <v>448</v>
      </c>
      <c r="AO106" s="296">
        <f t="shared" si="96"/>
        <v>472</v>
      </c>
      <c r="AP106" s="296">
        <f t="shared" si="96"/>
        <v>497</v>
      </c>
      <c r="AQ106" s="296">
        <f t="shared" si="96"/>
        <v>523</v>
      </c>
      <c r="AR106" s="296">
        <f t="shared" si="96"/>
        <v>551</v>
      </c>
      <c r="AS106" s="296">
        <f t="shared" si="96"/>
        <v>580</v>
      </c>
      <c r="AT106" s="296">
        <f t="shared" si="96"/>
        <v>611</v>
      </c>
      <c r="AU106" s="296">
        <f t="shared" si="96"/>
        <v>643</v>
      </c>
      <c r="AV106" s="296">
        <f t="shared" si="96"/>
        <v>677</v>
      </c>
      <c r="AW106" s="296">
        <f t="shared" si="96"/>
        <v>712</v>
      </c>
      <c r="AX106" s="296">
        <f t="shared" si="96"/>
        <v>749</v>
      </c>
      <c r="AY106" s="296">
        <f t="shared" si="96"/>
        <v>788</v>
      </c>
      <c r="AZ106" s="296">
        <f t="shared" si="96"/>
        <v>829</v>
      </c>
      <c r="BA106" s="296">
        <f t="shared" si="96"/>
        <v>873</v>
      </c>
      <c r="BB106" s="296">
        <f t="shared" si="96"/>
        <v>918</v>
      </c>
      <c r="BC106" s="296">
        <f t="shared" si="96"/>
        <v>919</v>
      </c>
      <c r="BD106" s="296">
        <f t="shared" si="96"/>
        <v>921</v>
      </c>
      <c r="BE106" s="296">
        <f t="shared" si="96"/>
        <v>923</v>
      </c>
      <c r="BF106" s="296">
        <f t="shared" si="96"/>
        <v>924</v>
      </c>
      <c r="BG106" s="296">
        <f t="shared" si="96"/>
        <v>926</v>
      </c>
      <c r="BH106" s="296">
        <f t="shared" si="96"/>
        <v>928</v>
      </c>
      <c r="BI106" s="296">
        <f t="shared" si="96"/>
        <v>929</v>
      </c>
      <c r="BJ106" s="296">
        <f t="shared" si="96"/>
        <v>931</v>
      </c>
      <c r="BK106" s="296">
        <f t="shared" si="96"/>
        <v>933</v>
      </c>
      <c r="BL106" s="296">
        <f t="shared" si="96"/>
        <v>934</v>
      </c>
      <c r="BM106" s="296">
        <f t="shared" si="96"/>
        <v>936</v>
      </c>
      <c r="BN106" s="297">
        <f t="shared" si="96"/>
        <v>938</v>
      </c>
      <c r="BO106" s="60" t="s">
        <v>101</v>
      </c>
    </row>
    <row r="107" spans="1:67">
      <c r="A107" s="60"/>
      <c r="B107" s="112" t="s">
        <v>323</v>
      </c>
      <c r="C107" s="109"/>
      <c r="D107" s="284"/>
      <c r="E107" s="367">
        <v>2700</v>
      </c>
      <c r="F107" s="61"/>
      <c r="G107" s="296">
        <f>$E107*(1+HLOOKUP(G$6,$G$1:$L$5,$L$3,0))*G$106</f>
        <v>5400</v>
      </c>
      <c r="H107" s="296">
        <f t="shared" ref="H107:W108" si="97">$E107*(1+HLOOKUP(H$6,$G$1:$L$5,$L$3,0))*H$106</f>
        <v>8100</v>
      </c>
      <c r="I107" s="296">
        <f t="shared" si="97"/>
        <v>13500</v>
      </c>
      <c r="J107" s="296">
        <f t="shared" si="97"/>
        <v>18900</v>
      </c>
      <c r="K107" s="296">
        <f t="shared" si="97"/>
        <v>27000</v>
      </c>
      <c r="L107" s="296">
        <f t="shared" si="97"/>
        <v>32400</v>
      </c>
      <c r="M107" s="296">
        <f t="shared" si="97"/>
        <v>43200</v>
      </c>
      <c r="N107" s="296">
        <f t="shared" si="97"/>
        <v>54000</v>
      </c>
      <c r="O107" s="296">
        <f t="shared" si="97"/>
        <v>64800</v>
      </c>
      <c r="P107" s="296">
        <f t="shared" si="97"/>
        <v>78300</v>
      </c>
      <c r="Q107" s="296">
        <f t="shared" si="97"/>
        <v>94500</v>
      </c>
      <c r="R107" s="296">
        <f t="shared" si="97"/>
        <v>110700</v>
      </c>
      <c r="S107" s="296">
        <f t="shared" si="97"/>
        <v>142884</v>
      </c>
      <c r="T107" s="296">
        <f t="shared" si="97"/>
        <v>169128</v>
      </c>
      <c r="U107" s="296">
        <f t="shared" si="97"/>
        <v>198288</v>
      </c>
      <c r="V107" s="296">
        <f t="shared" si="97"/>
        <v>230364</v>
      </c>
      <c r="W107" s="296">
        <f t="shared" si="97"/>
        <v>271188</v>
      </c>
      <c r="X107" s="296">
        <f t="shared" ref="X107:AM108" si="98">$E107*(1+HLOOKUP(X$6,$G$1:$L$5,$L$3,0))*X$106</f>
        <v>314928</v>
      </c>
      <c r="Y107" s="296">
        <f t="shared" si="98"/>
        <v>367416</v>
      </c>
      <c r="Z107" s="296">
        <f t="shared" si="98"/>
        <v>425736</v>
      </c>
      <c r="AA107" s="296">
        <f t="shared" si="98"/>
        <v>495720</v>
      </c>
      <c r="AB107" s="296">
        <f t="shared" si="98"/>
        <v>574452</v>
      </c>
      <c r="AC107" s="296">
        <f t="shared" si="98"/>
        <v>664848</v>
      </c>
      <c r="AD107" s="296">
        <f t="shared" si="98"/>
        <v>766908</v>
      </c>
      <c r="AE107" s="296">
        <f t="shared" si="98"/>
        <v>875499.84000000008</v>
      </c>
      <c r="AF107" s="296">
        <f t="shared" si="98"/>
        <v>922739.04</v>
      </c>
      <c r="AG107" s="296">
        <f t="shared" si="98"/>
        <v>976276.8</v>
      </c>
      <c r="AH107" s="296">
        <f t="shared" si="98"/>
        <v>1029814.56</v>
      </c>
      <c r="AI107" s="296">
        <f t="shared" si="98"/>
        <v>1083352.32</v>
      </c>
      <c r="AJ107" s="296">
        <f t="shared" si="98"/>
        <v>1143188.6400000001</v>
      </c>
      <c r="AK107" s="296">
        <f t="shared" si="98"/>
        <v>1206174.24</v>
      </c>
      <c r="AL107" s="296">
        <f t="shared" si="98"/>
        <v>1269159.8400000001</v>
      </c>
      <c r="AM107" s="296">
        <f t="shared" si="98"/>
        <v>1338444</v>
      </c>
      <c r="AN107" s="296">
        <f t="shared" ref="AN107:BC108" si="99">$E107*(1+HLOOKUP(AN$6,$G$1:$L$5,$L$3,0))*AN$106</f>
        <v>1410877.4400000002</v>
      </c>
      <c r="AO107" s="296">
        <f t="shared" si="99"/>
        <v>1486460.1600000001</v>
      </c>
      <c r="AP107" s="296">
        <f t="shared" si="99"/>
        <v>1565192.1600000001</v>
      </c>
      <c r="AQ107" s="296">
        <f t="shared" si="99"/>
        <v>1778839.3152000003</v>
      </c>
      <c r="AR107" s="296">
        <f t="shared" si="99"/>
        <v>1874073.5424000004</v>
      </c>
      <c r="AS107" s="296">
        <f t="shared" si="99"/>
        <v>1972708.9920000003</v>
      </c>
      <c r="AT107" s="296">
        <f t="shared" si="99"/>
        <v>2078146.8864000004</v>
      </c>
      <c r="AU107" s="296">
        <f t="shared" si="99"/>
        <v>2186986.0032000002</v>
      </c>
      <c r="AV107" s="296">
        <f t="shared" si="99"/>
        <v>2302627.5648000003</v>
      </c>
      <c r="AW107" s="296">
        <f t="shared" si="99"/>
        <v>2421670.3488000003</v>
      </c>
      <c r="AX107" s="296">
        <f t="shared" si="99"/>
        <v>2547515.5776000004</v>
      </c>
      <c r="AY107" s="296">
        <f t="shared" si="99"/>
        <v>2680163.2512000003</v>
      </c>
      <c r="AZ107" s="296">
        <f t="shared" si="99"/>
        <v>2819613.3696000003</v>
      </c>
      <c r="BA107" s="296">
        <f t="shared" si="99"/>
        <v>2969267.1552000004</v>
      </c>
      <c r="BB107" s="296">
        <f t="shared" si="99"/>
        <v>3122322.1632000003</v>
      </c>
      <c r="BC107" s="296">
        <f t="shared" si="99"/>
        <v>3375781.2564480011</v>
      </c>
      <c r="BD107" s="296">
        <f t="shared" ref="BD107:BN108" si="100">$E107*(1+HLOOKUP(BD$6,$G$1:$L$5,$L$3,0))*BD$106</f>
        <v>3383127.8968320009</v>
      </c>
      <c r="BE107" s="296">
        <f t="shared" si="100"/>
        <v>3390474.5372160012</v>
      </c>
      <c r="BF107" s="296">
        <f t="shared" si="100"/>
        <v>3394147.8574080011</v>
      </c>
      <c r="BG107" s="296">
        <f t="shared" si="100"/>
        <v>3401494.4977920009</v>
      </c>
      <c r="BH107" s="296">
        <f t="shared" si="100"/>
        <v>3408841.1381760011</v>
      </c>
      <c r="BI107" s="296">
        <f t="shared" si="100"/>
        <v>3412514.458368001</v>
      </c>
      <c r="BJ107" s="296">
        <f t="shared" si="100"/>
        <v>3419861.0987520008</v>
      </c>
      <c r="BK107" s="296">
        <f t="shared" si="100"/>
        <v>3427207.7391360011</v>
      </c>
      <c r="BL107" s="296">
        <f t="shared" si="100"/>
        <v>3430881.059328001</v>
      </c>
      <c r="BM107" s="296">
        <f t="shared" si="100"/>
        <v>3438227.6997120008</v>
      </c>
      <c r="BN107" s="297">
        <f t="shared" si="100"/>
        <v>3445574.340096001</v>
      </c>
      <c r="BO107" s="60" t="s">
        <v>101</v>
      </c>
    </row>
    <row r="108" spans="1:67">
      <c r="A108" s="60"/>
      <c r="B108" s="112" t="s">
        <v>346</v>
      </c>
      <c r="C108" s="109"/>
      <c r="D108" s="284"/>
      <c r="E108" s="367">
        <f>E107*(1-C105)</f>
        <v>2295</v>
      </c>
      <c r="F108" s="61"/>
      <c r="G108" s="296">
        <f t="shared" ref="G108" si="101">$E108*(1+HLOOKUP(G$6,$G$1:$L$5,$L$3,0))*G$106</f>
        <v>4590</v>
      </c>
      <c r="H108" s="296">
        <f t="shared" si="97"/>
        <v>6885</v>
      </c>
      <c r="I108" s="296">
        <f t="shared" si="97"/>
        <v>11475</v>
      </c>
      <c r="J108" s="296">
        <f t="shared" si="97"/>
        <v>16065</v>
      </c>
      <c r="K108" s="296">
        <f t="shared" si="97"/>
        <v>22950</v>
      </c>
      <c r="L108" s="296">
        <f t="shared" si="97"/>
        <v>27540</v>
      </c>
      <c r="M108" s="296">
        <f t="shared" si="97"/>
        <v>36720</v>
      </c>
      <c r="N108" s="296">
        <f t="shared" si="97"/>
        <v>45900</v>
      </c>
      <c r="O108" s="296">
        <f t="shared" si="97"/>
        <v>55080</v>
      </c>
      <c r="P108" s="296">
        <f t="shared" si="97"/>
        <v>66555</v>
      </c>
      <c r="Q108" s="296">
        <f t="shared" si="97"/>
        <v>80325</v>
      </c>
      <c r="R108" s="296">
        <f t="shared" si="97"/>
        <v>94095</v>
      </c>
      <c r="S108" s="296">
        <f t="shared" si="97"/>
        <v>121451.40000000002</v>
      </c>
      <c r="T108" s="296">
        <f t="shared" si="97"/>
        <v>143758.80000000002</v>
      </c>
      <c r="U108" s="296">
        <f t="shared" si="97"/>
        <v>168544.80000000002</v>
      </c>
      <c r="V108" s="296">
        <f t="shared" si="97"/>
        <v>195809.40000000002</v>
      </c>
      <c r="W108" s="296">
        <f t="shared" si="97"/>
        <v>230509.80000000005</v>
      </c>
      <c r="X108" s="296">
        <f t="shared" si="98"/>
        <v>267688.80000000005</v>
      </c>
      <c r="Y108" s="296">
        <f t="shared" si="98"/>
        <v>312303.60000000003</v>
      </c>
      <c r="Z108" s="296">
        <f t="shared" si="98"/>
        <v>361875.60000000003</v>
      </c>
      <c r="AA108" s="296">
        <f t="shared" si="98"/>
        <v>421362.00000000006</v>
      </c>
      <c r="AB108" s="296">
        <f t="shared" si="98"/>
        <v>488284.20000000007</v>
      </c>
      <c r="AC108" s="296">
        <f t="shared" si="98"/>
        <v>565120.80000000005</v>
      </c>
      <c r="AD108" s="296">
        <f t="shared" si="98"/>
        <v>651871.80000000005</v>
      </c>
      <c r="AE108" s="296">
        <f t="shared" si="98"/>
        <v>744174.86400000006</v>
      </c>
      <c r="AF108" s="296">
        <f t="shared" si="98"/>
        <v>784328.18400000012</v>
      </c>
      <c r="AG108" s="296">
        <f t="shared" si="98"/>
        <v>829835.28000000014</v>
      </c>
      <c r="AH108" s="296">
        <f t="shared" si="98"/>
        <v>875342.37600000016</v>
      </c>
      <c r="AI108" s="296">
        <f t="shared" si="98"/>
        <v>920849.47200000018</v>
      </c>
      <c r="AJ108" s="296">
        <f t="shared" si="98"/>
        <v>971710.34400000016</v>
      </c>
      <c r="AK108" s="296">
        <f t="shared" si="98"/>
        <v>1025248.1040000002</v>
      </c>
      <c r="AL108" s="296">
        <f t="shared" si="98"/>
        <v>1078785.8640000001</v>
      </c>
      <c r="AM108" s="296">
        <f t="shared" si="98"/>
        <v>1137677.4000000001</v>
      </c>
      <c r="AN108" s="296">
        <f t="shared" si="99"/>
        <v>1199245.8240000003</v>
      </c>
      <c r="AO108" s="296">
        <f t="shared" si="99"/>
        <v>1263491.1360000002</v>
      </c>
      <c r="AP108" s="296">
        <f t="shared" si="99"/>
        <v>1330413.3360000001</v>
      </c>
      <c r="AQ108" s="296">
        <f t="shared" si="99"/>
        <v>1512013.4179200004</v>
      </c>
      <c r="AR108" s="296">
        <f t="shared" si="99"/>
        <v>1592962.5110400002</v>
      </c>
      <c r="AS108" s="296">
        <f t="shared" si="99"/>
        <v>1676802.6432000003</v>
      </c>
      <c r="AT108" s="296">
        <f t="shared" si="99"/>
        <v>1766424.8534400004</v>
      </c>
      <c r="AU108" s="296">
        <f t="shared" si="99"/>
        <v>1858938.1027200003</v>
      </c>
      <c r="AV108" s="296">
        <f t="shared" si="99"/>
        <v>1957233.4300800003</v>
      </c>
      <c r="AW108" s="296">
        <f t="shared" si="99"/>
        <v>2058419.7964800005</v>
      </c>
      <c r="AX108" s="296">
        <f t="shared" si="99"/>
        <v>2165388.2409600005</v>
      </c>
      <c r="AY108" s="296">
        <f t="shared" si="99"/>
        <v>2278138.7635200005</v>
      </c>
      <c r="AZ108" s="296">
        <f t="shared" si="99"/>
        <v>2396671.3641600003</v>
      </c>
      <c r="BA108" s="296">
        <f t="shared" si="99"/>
        <v>2523877.0819200007</v>
      </c>
      <c r="BB108" s="296">
        <f t="shared" si="99"/>
        <v>2653973.8387200003</v>
      </c>
      <c r="BC108" s="296">
        <f t="shared" si="99"/>
        <v>2869414.0679808008</v>
      </c>
      <c r="BD108" s="296">
        <f t="shared" si="100"/>
        <v>2875658.7123072008</v>
      </c>
      <c r="BE108" s="296">
        <f t="shared" si="100"/>
        <v>2881903.3566336008</v>
      </c>
      <c r="BF108" s="296">
        <f t="shared" si="100"/>
        <v>2885025.6787968008</v>
      </c>
      <c r="BG108" s="296">
        <f t="shared" si="100"/>
        <v>2891270.3231232008</v>
      </c>
      <c r="BH108" s="296">
        <f t="shared" si="100"/>
        <v>2897514.9674496008</v>
      </c>
      <c r="BI108" s="296">
        <f t="shared" si="100"/>
        <v>2900637.2896128008</v>
      </c>
      <c r="BJ108" s="296">
        <f t="shared" si="100"/>
        <v>2906881.9339392008</v>
      </c>
      <c r="BK108" s="296">
        <f t="shared" si="100"/>
        <v>2913126.5782656008</v>
      </c>
      <c r="BL108" s="296">
        <f t="shared" si="100"/>
        <v>2916248.9004288008</v>
      </c>
      <c r="BM108" s="296">
        <f t="shared" si="100"/>
        <v>2922493.5447552009</v>
      </c>
      <c r="BN108" s="297">
        <f t="shared" si="100"/>
        <v>2928738.1890816009</v>
      </c>
      <c r="BO108" s="60" t="s">
        <v>101</v>
      </c>
    </row>
    <row r="109" spans="1:67">
      <c r="A109" s="60"/>
      <c r="B109" s="364" t="s">
        <v>327</v>
      </c>
      <c r="C109" s="109"/>
      <c r="D109" s="284"/>
      <c r="E109" s="284"/>
      <c r="F109" s="338"/>
      <c r="G109" s="296">
        <f>G107-G108</f>
        <v>810</v>
      </c>
      <c r="H109" s="296">
        <f t="shared" ref="H109:BN109" si="102">H107-H108</f>
        <v>1215</v>
      </c>
      <c r="I109" s="296">
        <f t="shared" si="102"/>
        <v>2025</v>
      </c>
      <c r="J109" s="296">
        <f t="shared" si="102"/>
        <v>2835</v>
      </c>
      <c r="K109" s="296">
        <f t="shared" si="102"/>
        <v>4050</v>
      </c>
      <c r="L109" s="296">
        <f t="shared" si="102"/>
        <v>4860</v>
      </c>
      <c r="M109" s="296">
        <f t="shared" si="102"/>
        <v>6480</v>
      </c>
      <c r="N109" s="296">
        <f t="shared" si="102"/>
        <v>8100</v>
      </c>
      <c r="O109" s="296">
        <f t="shared" si="102"/>
        <v>9720</v>
      </c>
      <c r="P109" s="296">
        <f t="shared" si="102"/>
        <v>11745</v>
      </c>
      <c r="Q109" s="296">
        <f t="shared" si="102"/>
        <v>14175</v>
      </c>
      <c r="R109" s="296">
        <f t="shared" si="102"/>
        <v>16605</v>
      </c>
      <c r="S109" s="296">
        <f t="shared" si="102"/>
        <v>21432.599999999977</v>
      </c>
      <c r="T109" s="296">
        <f t="shared" si="102"/>
        <v>25369.199999999983</v>
      </c>
      <c r="U109" s="296">
        <f t="shared" si="102"/>
        <v>29743.199999999983</v>
      </c>
      <c r="V109" s="296">
        <f t="shared" si="102"/>
        <v>34554.599999999977</v>
      </c>
      <c r="W109" s="296">
        <f t="shared" si="102"/>
        <v>40678.199999999953</v>
      </c>
      <c r="X109" s="296">
        <f t="shared" si="102"/>
        <v>47239.199999999953</v>
      </c>
      <c r="Y109" s="296">
        <f t="shared" si="102"/>
        <v>55112.399999999965</v>
      </c>
      <c r="Z109" s="296">
        <f t="shared" si="102"/>
        <v>63860.399999999965</v>
      </c>
      <c r="AA109" s="296">
        <f t="shared" si="102"/>
        <v>74357.999999999942</v>
      </c>
      <c r="AB109" s="296">
        <f t="shared" si="102"/>
        <v>86167.79999999993</v>
      </c>
      <c r="AC109" s="296">
        <f t="shared" si="102"/>
        <v>99727.199999999953</v>
      </c>
      <c r="AD109" s="296">
        <f t="shared" si="102"/>
        <v>115036.19999999995</v>
      </c>
      <c r="AE109" s="296">
        <f t="shared" si="102"/>
        <v>131324.97600000002</v>
      </c>
      <c r="AF109" s="296">
        <f t="shared" si="102"/>
        <v>138410.85599999991</v>
      </c>
      <c r="AG109" s="296">
        <f t="shared" si="102"/>
        <v>146441.5199999999</v>
      </c>
      <c r="AH109" s="296">
        <f t="shared" si="102"/>
        <v>154472.18399999989</v>
      </c>
      <c r="AI109" s="296">
        <f t="shared" si="102"/>
        <v>162502.84799999988</v>
      </c>
      <c r="AJ109" s="296">
        <f t="shared" si="102"/>
        <v>171478.29599999997</v>
      </c>
      <c r="AK109" s="296">
        <f t="shared" si="102"/>
        <v>180926.13599999982</v>
      </c>
      <c r="AL109" s="296">
        <f t="shared" si="102"/>
        <v>190373.97600000002</v>
      </c>
      <c r="AM109" s="296">
        <f t="shared" si="102"/>
        <v>200766.59999999986</v>
      </c>
      <c r="AN109" s="296">
        <f t="shared" si="102"/>
        <v>211631.61599999992</v>
      </c>
      <c r="AO109" s="296">
        <f t="shared" si="102"/>
        <v>222969.02399999998</v>
      </c>
      <c r="AP109" s="296">
        <f t="shared" si="102"/>
        <v>234778.82400000002</v>
      </c>
      <c r="AQ109" s="296">
        <f t="shared" si="102"/>
        <v>266825.89727999992</v>
      </c>
      <c r="AR109" s="296">
        <f t="shared" si="102"/>
        <v>281111.03136000014</v>
      </c>
      <c r="AS109" s="296">
        <f t="shared" si="102"/>
        <v>295906.34880000004</v>
      </c>
      <c r="AT109" s="296">
        <f t="shared" si="102"/>
        <v>311722.03295999998</v>
      </c>
      <c r="AU109" s="296">
        <f t="shared" si="102"/>
        <v>328047.90047999984</v>
      </c>
      <c r="AV109" s="296">
        <f t="shared" si="102"/>
        <v>345394.13471999997</v>
      </c>
      <c r="AW109" s="296">
        <f t="shared" si="102"/>
        <v>363250.55231999978</v>
      </c>
      <c r="AX109" s="296">
        <f t="shared" si="102"/>
        <v>382127.33663999988</v>
      </c>
      <c r="AY109" s="296">
        <f t="shared" si="102"/>
        <v>402024.48767999979</v>
      </c>
      <c r="AZ109" s="296">
        <f t="shared" si="102"/>
        <v>422942.00543999998</v>
      </c>
      <c r="BA109" s="296">
        <f t="shared" si="102"/>
        <v>445390.07327999966</v>
      </c>
      <c r="BB109" s="296">
        <f t="shared" si="102"/>
        <v>468348.32447999995</v>
      </c>
      <c r="BC109" s="296">
        <f t="shared" si="102"/>
        <v>506367.18846720038</v>
      </c>
      <c r="BD109" s="296">
        <f t="shared" si="102"/>
        <v>507469.18452480016</v>
      </c>
      <c r="BE109" s="296">
        <f t="shared" si="102"/>
        <v>508571.18058240041</v>
      </c>
      <c r="BF109" s="296">
        <f t="shared" si="102"/>
        <v>509122.1786112003</v>
      </c>
      <c r="BG109" s="296">
        <f t="shared" si="102"/>
        <v>510224.17466880009</v>
      </c>
      <c r="BH109" s="296">
        <f t="shared" si="102"/>
        <v>511326.17072640033</v>
      </c>
      <c r="BI109" s="296">
        <f t="shared" si="102"/>
        <v>511877.16875520023</v>
      </c>
      <c r="BJ109" s="296">
        <f t="shared" si="102"/>
        <v>512979.16481280001</v>
      </c>
      <c r="BK109" s="296">
        <f t="shared" si="102"/>
        <v>514081.16087040026</v>
      </c>
      <c r="BL109" s="296">
        <f t="shared" si="102"/>
        <v>514632.15889920015</v>
      </c>
      <c r="BM109" s="296">
        <f t="shared" si="102"/>
        <v>515734.15495679993</v>
      </c>
      <c r="BN109" s="297">
        <f t="shared" si="102"/>
        <v>516836.15101440018</v>
      </c>
      <c r="BO109" s="60" t="s">
        <v>101</v>
      </c>
    </row>
    <row r="110" spans="1:67" s="58" customFormat="1">
      <c r="B110" s="364" t="s">
        <v>308</v>
      </c>
      <c r="C110" s="109"/>
      <c r="D110" s="284"/>
      <c r="E110" s="284"/>
      <c r="F110" s="61"/>
      <c r="G110" s="296">
        <f>G107*HLOOKUP(G$6,$G$1:$L$5,$L$5,0)</f>
        <v>0</v>
      </c>
      <c r="H110" s="296">
        <f t="shared" ref="H110:BN110" si="103">H107*HLOOKUP(H$6,$G$1:$L$5,$L$5,0)</f>
        <v>0</v>
      </c>
      <c r="I110" s="296">
        <f t="shared" si="103"/>
        <v>0</v>
      </c>
      <c r="J110" s="296">
        <f t="shared" si="103"/>
        <v>0</v>
      </c>
      <c r="K110" s="296">
        <f t="shared" si="103"/>
        <v>0</v>
      </c>
      <c r="L110" s="296">
        <f t="shared" si="103"/>
        <v>0</v>
      </c>
      <c r="M110" s="296">
        <f t="shared" si="103"/>
        <v>0</v>
      </c>
      <c r="N110" s="296">
        <f t="shared" si="103"/>
        <v>0</v>
      </c>
      <c r="O110" s="296">
        <f t="shared" si="103"/>
        <v>0</v>
      </c>
      <c r="P110" s="296">
        <f t="shared" si="103"/>
        <v>0</v>
      </c>
      <c r="Q110" s="296">
        <f t="shared" si="103"/>
        <v>0</v>
      </c>
      <c r="R110" s="296">
        <f t="shared" si="103"/>
        <v>0</v>
      </c>
      <c r="S110" s="296">
        <f t="shared" si="103"/>
        <v>0</v>
      </c>
      <c r="T110" s="296">
        <f t="shared" si="103"/>
        <v>0</v>
      </c>
      <c r="U110" s="296">
        <f t="shared" si="103"/>
        <v>0</v>
      </c>
      <c r="V110" s="296">
        <f t="shared" si="103"/>
        <v>0</v>
      </c>
      <c r="W110" s="296">
        <f t="shared" si="103"/>
        <v>0</v>
      </c>
      <c r="X110" s="296">
        <f t="shared" si="103"/>
        <v>0</v>
      </c>
      <c r="Y110" s="296">
        <f t="shared" si="103"/>
        <v>0</v>
      </c>
      <c r="Z110" s="296">
        <f t="shared" si="103"/>
        <v>0</v>
      </c>
      <c r="AA110" s="296">
        <f t="shared" si="103"/>
        <v>0</v>
      </c>
      <c r="AB110" s="296">
        <f t="shared" si="103"/>
        <v>0</v>
      </c>
      <c r="AC110" s="296">
        <f t="shared" si="103"/>
        <v>0</v>
      </c>
      <c r="AD110" s="296">
        <f t="shared" si="103"/>
        <v>0</v>
      </c>
      <c r="AE110" s="296">
        <f t="shared" si="103"/>
        <v>0</v>
      </c>
      <c r="AF110" s="296">
        <f t="shared" si="103"/>
        <v>0</v>
      </c>
      <c r="AG110" s="296">
        <f t="shared" si="103"/>
        <v>0</v>
      </c>
      <c r="AH110" s="296">
        <f t="shared" si="103"/>
        <v>0</v>
      </c>
      <c r="AI110" s="296">
        <f t="shared" si="103"/>
        <v>0</v>
      </c>
      <c r="AJ110" s="296">
        <f t="shared" si="103"/>
        <v>0</v>
      </c>
      <c r="AK110" s="296">
        <f t="shared" si="103"/>
        <v>0</v>
      </c>
      <c r="AL110" s="296">
        <f t="shared" si="103"/>
        <v>0</v>
      </c>
      <c r="AM110" s="296">
        <f t="shared" si="103"/>
        <v>0</v>
      </c>
      <c r="AN110" s="296">
        <f t="shared" si="103"/>
        <v>0</v>
      </c>
      <c r="AO110" s="296">
        <f t="shared" si="103"/>
        <v>0</v>
      </c>
      <c r="AP110" s="296">
        <f t="shared" si="103"/>
        <v>0</v>
      </c>
      <c r="AQ110" s="296">
        <f t="shared" si="103"/>
        <v>0</v>
      </c>
      <c r="AR110" s="296">
        <f t="shared" si="103"/>
        <v>0</v>
      </c>
      <c r="AS110" s="296">
        <f t="shared" si="103"/>
        <v>0</v>
      </c>
      <c r="AT110" s="296">
        <f t="shared" si="103"/>
        <v>0</v>
      </c>
      <c r="AU110" s="296">
        <f t="shared" si="103"/>
        <v>0</v>
      </c>
      <c r="AV110" s="296">
        <f t="shared" si="103"/>
        <v>0</v>
      </c>
      <c r="AW110" s="296">
        <f t="shared" si="103"/>
        <v>0</v>
      </c>
      <c r="AX110" s="296">
        <f t="shared" si="103"/>
        <v>0</v>
      </c>
      <c r="AY110" s="296">
        <f t="shared" si="103"/>
        <v>0</v>
      </c>
      <c r="AZ110" s="296">
        <f t="shared" si="103"/>
        <v>0</v>
      </c>
      <c r="BA110" s="296">
        <f t="shared" si="103"/>
        <v>0</v>
      </c>
      <c r="BB110" s="296">
        <f t="shared" si="103"/>
        <v>0</v>
      </c>
      <c r="BC110" s="296">
        <f t="shared" si="103"/>
        <v>0</v>
      </c>
      <c r="BD110" s="296">
        <f t="shared" si="103"/>
        <v>0</v>
      </c>
      <c r="BE110" s="296">
        <f t="shared" si="103"/>
        <v>0</v>
      </c>
      <c r="BF110" s="296">
        <f t="shared" si="103"/>
        <v>0</v>
      </c>
      <c r="BG110" s="296">
        <f t="shared" si="103"/>
        <v>0</v>
      </c>
      <c r="BH110" s="296">
        <f t="shared" si="103"/>
        <v>0</v>
      </c>
      <c r="BI110" s="296">
        <f t="shared" si="103"/>
        <v>0</v>
      </c>
      <c r="BJ110" s="296">
        <f t="shared" si="103"/>
        <v>0</v>
      </c>
      <c r="BK110" s="296">
        <f t="shared" si="103"/>
        <v>0</v>
      </c>
      <c r="BL110" s="296">
        <f t="shared" si="103"/>
        <v>0</v>
      </c>
      <c r="BM110" s="296">
        <f t="shared" si="103"/>
        <v>0</v>
      </c>
      <c r="BN110" s="297">
        <f t="shared" si="103"/>
        <v>0</v>
      </c>
      <c r="BO110" s="60" t="s">
        <v>101</v>
      </c>
    </row>
    <row r="111" spans="1:67" s="58" customFormat="1">
      <c r="B111" s="364"/>
      <c r="C111" s="109"/>
      <c r="D111" s="284"/>
      <c r="E111" s="284"/>
      <c r="F111" s="61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7"/>
      <c r="BO111" s="60" t="s">
        <v>101</v>
      </c>
    </row>
    <row r="112" spans="1:67" s="58" customFormat="1">
      <c r="A112" s="60">
        <v>13</v>
      </c>
      <c r="B112" s="114" t="s">
        <v>350</v>
      </c>
      <c r="C112" s="109">
        <v>0.04</v>
      </c>
      <c r="D112" s="108">
        <f>Revenue_B2C!D112</f>
        <v>0.12</v>
      </c>
      <c r="E112" s="284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283"/>
      <c r="BO112" s="60" t="s">
        <v>101</v>
      </c>
    </row>
    <row r="113" spans="1:68" s="58" customFormat="1">
      <c r="A113" s="56"/>
      <c r="B113" s="112" t="s">
        <v>322</v>
      </c>
      <c r="C113" s="284"/>
      <c r="D113" s="374"/>
      <c r="E113" s="361"/>
      <c r="F113" s="44"/>
      <c r="G113" s="296">
        <f t="shared" ref="G113:BN113" si="104">ROUND(G$25*$D112,0)</f>
        <v>1</v>
      </c>
      <c r="H113" s="296">
        <f t="shared" si="104"/>
        <v>3</v>
      </c>
      <c r="I113" s="296">
        <f t="shared" si="104"/>
        <v>5</v>
      </c>
      <c r="J113" s="296">
        <f t="shared" si="104"/>
        <v>7</v>
      </c>
      <c r="K113" s="296">
        <f t="shared" si="104"/>
        <v>9</v>
      </c>
      <c r="L113" s="296">
        <f t="shared" si="104"/>
        <v>12</v>
      </c>
      <c r="M113" s="296">
        <f t="shared" si="104"/>
        <v>15</v>
      </c>
      <c r="N113" s="296">
        <f t="shared" si="104"/>
        <v>18</v>
      </c>
      <c r="O113" s="296">
        <f t="shared" si="104"/>
        <v>22</v>
      </c>
      <c r="P113" s="296">
        <f t="shared" si="104"/>
        <v>27</v>
      </c>
      <c r="Q113" s="296">
        <f t="shared" si="104"/>
        <v>32</v>
      </c>
      <c r="R113" s="296">
        <f t="shared" si="104"/>
        <v>38</v>
      </c>
      <c r="S113" s="296">
        <f t="shared" si="104"/>
        <v>45</v>
      </c>
      <c r="T113" s="296">
        <f t="shared" si="104"/>
        <v>53</v>
      </c>
      <c r="U113" s="296">
        <f t="shared" si="104"/>
        <v>63</v>
      </c>
      <c r="V113" s="296">
        <f t="shared" si="104"/>
        <v>73</v>
      </c>
      <c r="W113" s="296">
        <f t="shared" si="104"/>
        <v>86</v>
      </c>
      <c r="X113" s="296">
        <f t="shared" si="104"/>
        <v>100</v>
      </c>
      <c r="Y113" s="296">
        <f t="shared" si="104"/>
        <v>116</v>
      </c>
      <c r="Z113" s="296">
        <f t="shared" si="104"/>
        <v>135</v>
      </c>
      <c r="AA113" s="296">
        <f t="shared" si="104"/>
        <v>157</v>
      </c>
      <c r="AB113" s="296">
        <f t="shared" si="104"/>
        <v>182</v>
      </c>
      <c r="AC113" s="296">
        <f t="shared" si="104"/>
        <v>210</v>
      </c>
      <c r="AD113" s="296">
        <f t="shared" si="104"/>
        <v>243</v>
      </c>
      <c r="AE113" s="296">
        <f t="shared" si="104"/>
        <v>257</v>
      </c>
      <c r="AF113" s="296">
        <f t="shared" si="104"/>
        <v>271</v>
      </c>
      <c r="AG113" s="296">
        <f t="shared" si="104"/>
        <v>286</v>
      </c>
      <c r="AH113" s="296">
        <f t="shared" si="104"/>
        <v>301</v>
      </c>
      <c r="AI113" s="296">
        <f t="shared" si="104"/>
        <v>318</v>
      </c>
      <c r="AJ113" s="296">
        <f t="shared" si="104"/>
        <v>335</v>
      </c>
      <c r="AK113" s="296">
        <f t="shared" si="104"/>
        <v>353</v>
      </c>
      <c r="AL113" s="296">
        <f t="shared" si="104"/>
        <v>372</v>
      </c>
      <c r="AM113" s="296">
        <f t="shared" si="104"/>
        <v>392</v>
      </c>
      <c r="AN113" s="296">
        <f t="shared" si="104"/>
        <v>413</v>
      </c>
      <c r="AO113" s="296">
        <f t="shared" si="104"/>
        <v>435</v>
      </c>
      <c r="AP113" s="296">
        <f t="shared" si="104"/>
        <v>459</v>
      </c>
      <c r="AQ113" s="296">
        <f t="shared" si="104"/>
        <v>483</v>
      </c>
      <c r="AR113" s="296">
        <f t="shared" si="104"/>
        <v>509</v>
      </c>
      <c r="AS113" s="296">
        <f t="shared" si="104"/>
        <v>536</v>
      </c>
      <c r="AT113" s="296">
        <f t="shared" si="104"/>
        <v>564</v>
      </c>
      <c r="AU113" s="296">
        <f t="shared" si="104"/>
        <v>593</v>
      </c>
      <c r="AV113" s="296">
        <f t="shared" si="104"/>
        <v>625</v>
      </c>
      <c r="AW113" s="296">
        <f t="shared" si="104"/>
        <v>657</v>
      </c>
      <c r="AX113" s="296">
        <f t="shared" si="104"/>
        <v>692</v>
      </c>
      <c r="AY113" s="296">
        <f t="shared" si="104"/>
        <v>728</v>
      </c>
      <c r="AZ113" s="296">
        <f t="shared" si="104"/>
        <v>766</v>
      </c>
      <c r="BA113" s="296">
        <f t="shared" si="104"/>
        <v>805</v>
      </c>
      <c r="BB113" s="296">
        <f t="shared" si="104"/>
        <v>847</v>
      </c>
      <c r="BC113" s="296">
        <f t="shared" si="104"/>
        <v>849</v>
      </c>
      <c r="BD113" s="296">
        <f t="shared" si="104"/>
        <v>850</v>
      </c>
      <c r="BE113" s="296">
        <f t="shared" si="104"/>
        <v>852</v>
      </c>
      <c r="BF113" s="296">
        <f t="shared" si="104"/>
        <v>853</v>
      </c>
      <c r="BG113" s="296">
        <f t="shared" si="104"/>
        <v>855</v>
      </c>
      <c r="BH113" s="296">
        <f t="shared" si="104"/>
        <v>856</v>
      </c>
      <c r="BI113" s="296">
        <f t="shared" si="104"/>
        <v>858</v>
      </c>
      <c r="BJ113" s="296">
        <f t="shared" si="104"/>
        <v>859</v>
      </c>
      <c r="BK113" s="296">
        <f t="shared" si="104"/>
        <v>861</v>
      </c>
      <c r="BL113" s="296">
        <f t="shared" si="104"/>
        <v>863</v>
      </c>
      <c r="BM113" s="296">
        <f t="shared" si="104"/>
        <v>864</v>
      </c>
      <c r="BN113" s="297">
        <f t="shared" si="104"/>
        <v>866</v>
      </c>
      <c r="BO113" s="60" t="s">
        <v>101</v>
      </c>
    </row>
    <row r="114" spans="1:68">
      <c r="A114" s="60"/>
      <c r="B114" s="112" t="s">
        <v>323</v>
      </c>
      <c r="C114" s="109"/>
      <c r="D114" s="284"/>
      <c r="E114" s="367">
        <v>30000</v>
      </c>
      <c r="F114" s="61"/>
      <c r="G114" s="296">
        <f>$E114*(1+HLOOKUP(G$6,$G$1:$L$5,$L$3,0))*G$113</f>
        <v>30000</v>
      </c>
      <c r="H114" s="296">
        <f t="shared" ref="H114:W115" si="105">$E114*(1+HLOOKUP(H$6,$G$1:$L$5,$L$3,0))*H$113</f>
        <v>90000</v>
      </c>
      <c r="I114" s="296">
        <f t="shared" si="105"/>
        <v>150000</v>
      </c>
      <c r="J114" s="296">
        <f t="shared" si="105"/>
        <v>210000</v>
      </c>
      <c r="K114" s="296">
        <f t="shared" si="105"/>
        <v>270000</v>
      </c>
      <c r="L114" s="296">
        <f t="shared" si="105"/>
        <v>360000</v>
      </c>
      <c r="M114" s="296">
        <f t="shared" si="105"/>
        <v>450000</v>
      </c>
      <c r="N114" s="296">
        <f t="shared" si="105"/>
        <v>540000</v>
      </c>
      <c r="O114" s="296">
        <f t="shared" si="105"/>
        <v>660000</v>
      </c>
      <c r="P114" s="296">
        <f t="shared" si="105"/>
        <v>810000</v>
      </c>
      <c r="Q114" s="296">
        <f t="shared" si="105"/>
        <v>960000</v>
      </c>
      <c r="R114" s="296">
        <f t="shared" si="105"/>
        <v>1140000</v>
      </c>
      <c r="S114" s="296">
        <f t="shared" si="105"/>
        <v>1458000.0000000002</v>
      </c>
      <c r="T114" s="296">
        <f t="shared" si="105"/>
        <v>1717200.0000000002</v>
      </c>
      <c r="U114" s="296">
        <f t="shared" si="105"/>
        <v>2041200.0000000002</v>
      </c>
      <c r="V114" s="296">
        <f t="shared" si="105"/>
        <v>2365200.0000000005</v>
      </c>
      <c r="W114" s="296">
        <f t="shared" si="105"/>
        <v>2786400.0000000005</v>
      </c>
      <c r="X114" s="296">
        <f t="shared" ref="X114:AM115" si="106">$E114*(1+HLOOKUP(X$6,$G$1:$L$5,$L$3,0))*X$113</f>
        <v>3240000.0000000005</v>
      </c>
      <c r="Y114" s="296">
        <f t="shared" si="106"/>
        <v>3758400.0000000005</v>
      </c>
      <c r="Z114" s="296">
        <f t="shared" si="106"/>
        <v>4374000.0000000009</v>
      </c>
      <c r="AA114" s="296">
        <f t="shared" si="106"/>
        <v>5086800.0000000009</v>
      </c>
      <c r="AB114" s="296">
        <f t="shared" si="106"/>
        <v>5896800.0000000009</v>
      </c>
      <c r="AC114" s="296">
        <f t="shared" si="106"/>
        <v>6804000.0000000009</v>
      </c>
      <c r="AD114" s="296">
        <f t="shared" si="106"/>
        <v>7873200.0000000009</v>
      </c>
      <c r="AE114" s="296">
        <f t="shared" si="106"/>
        <v>8992944</v>
      </c>
      <c r="AF114" s="296">
        <f t="shared" si="106"/>
        <v>9482832</v>
      </c>
      <c r="AG114" s="296">
        <f t="shared" si="106"/>
        <v>10007712</v>
      </c>
      <c r="AH114" s="296">
        <f t="shared" si="106"/>
        <v>10532592</v>
      </c>
      <c r="AI114" s="296">
        <f t="shared" si="106"/>
        <v>11127456</v>
      </c>
      <c r="AJ114" s="296">
        <f t="shared" si="106"/>
        <v>11722320</v>
      </c>
      <c r="AK114" s="296">
        <f t="shared" si="106"/>
        <v>12352176</v>
      </c>
      <c r="AL114" s="296">
        <f t="shared" si="106"/>
        <v>13017024</v>
      </c>
      <c r="AM114" s="296">
        <f t="shared" si="106"/>
        <v>13716864</v>
      </c>
      <c r="AN114" s="296">
        <f t="shared" ref="AN114:BC115" si="107">$E114*(1+HLOOKUP(AN$6,$G$1:$L$5,$L$3,0))*AN$113</f>
        <v>14451696</v>
      </c>
      <c r="AO114" s="296">
        <f t="shared" si="107"/>
        <v>15221520</v>
      </c>
      <c r="AP114" s="296">
        <f t="shared" si="107"/>
        <v>16061328</v>
      </c>
      <c r="AQ114" s="296">
        <f t="shared" si="107"/>
        <v>18253226.880000003</v>
      </c>
      <c r="AR114" s="296">
        <f t="shared" si="107"/>
        <v>19235802.240000006</v>
      </c>
      <c r="AS114" s="296">
        <f t="shared" si="107"/>
        <v>20256168.960000005</v>
      </c>
      <c r="AT114" s="296">
        <f t="shared" si="107"/>
        <v>21314327.040000003</v>
      </c>
      <c r="AU114" s="296">
        <f t="shared" si="107"/>
        <v>22410276.480000004</v>
      </c>
      <c r="AV114" s="296">
        <f t="shared" si="107"/>
        <v>23619600.000000004</v>
      </c>
      <c r="AW114" s="296">
        <f t="shared" si="107"/>
        <v>24828923.520000007</v>
      </c>
      <c r="AX114" s="296">
        <f t="shared" si="107"/>
        <v>26151621.120000005</v>
      </c>
      <c r="AY114" s="296">
        <f t="shared" si="107"/>
        <v>27512110.080000006</v>
      </c>
      <c r="AZ114" s="296">
        <f t="shared" si="107"/>
        <v>28948181.760000005</v>
      </c>
      <c r="BA114" s="296">
        <f t="shared" si="107"/>
        <v>30422044.800000004</v>
      </c>
      <c r="BB114" s="296">
        <f t="shared" si="107"/>
        <v>32009281.920000006</v>
      </c>
      <c r="BC114" s="296">
        <f t="shared" si="107"/>
        <v>34651653.811200008</v>
      </c>
      <c r="BD114" s="296">
        <f t="shared" ref="BD114:BN115" si="108">$E114*(1+HLOOKUP(BD$6,$G$1:$L$5,$L$3,0))*BD$113</f>
        <v>34692468.480000004</v>
      </c>
      <c r="BE114" s="296">
        <f t="shared" si="108"/>
        <v>34774097.817600004</v>
      </c>
      <c r="BF114" s="296">
        <f t="shared" si="108"/>
        <v>34814912.486400008</v>
      </c>
      <c r="BG114" s="296">
        <f t="shared" si="108"/>
        <v>34896541.824000008</v>
      </c>
      <c r="BH114" s="296">
        <f t="shared" si="108"/>
        <v>34937356.492800005</v>
      </c>
      <c r="BI114" s="296">
        <f t="shared" si="108"/>
        <v>35018985.830400005</v>
      </c>
      <c r="BJ114" s="296">
        <f t="shared" si="108"/>
        <v>35059800.499200009</v>
      </c>
      <c r="BK114" s="296">
        <f t="shared" si="108"/>
        <v>35141429.836800009</v>
      </c>
      <c r="BL114" s="296">
        <f t="shared" si="108"/>
        <v>35223059.174400009</v>
      </c>
      <c r="BM114" s="296">
        <f t="shared" si="108"/>
        <v>35263873.843200006</v>
      </c>
      <c r="BN114" s="297">
        <f t="shared" si="108"/>
        <v>35345503.180800006</v>
      </c>
      <c r="BO114" s="60" t="s">
        <v>101</v>
      </c>
    </row>
    <row r="115" spans="1:68">
      <c r="A115" s="60"/>
      <c r="B115" s="112" t="s">
        <v>346</v>
      </c>
      <c r="C115" s="109"/>
      <c r="D115" s="284"/>
      <c r="E115" s="367">
        <f>E114*(1-C112)</f>
        <v>28800</v>
      </c>
      <c r="F115" s="61"/>
      <c r="G115" s="296">
        <f t="shared" ref="G115" si="109">$E115*(1+HLOOKUP(G$6,$G$1:$L$5,$L$3,0))*G$113</f>
        <v>28800</v>
      </c>
      <c r="H115" s="296">
        <f t="shared" si="105"/>
        <v>86400</v>
      </c>
      <c r="I115" s="296">
        <f t="shared" si="105"/>
        <v>144000</v>
      </c>
      <c r="J115" s="296">
        <f t="shared" si="105"/>
        <v>201600</v>
      </c>
      <c r="K115" s="296">
        <f t="shared" si="105"/>
        <v>259200</v>
      </c>
      <c r="L115" s="296">
        <f t="shared" si="105"/>
        <v>345600</v>
      </c>
      <c r="M115" s="296">
        <f t="shared" si="105"/>
        <v>432000</v>
      </c>
      <c r="N115" s="296">
        <f t="shared" si="105"/>
        <v>518400</v>
      </c>
      <c r="O115" s="296">
        <f t="shared" si="105"/>
        <v>633600</v>
      </c>
      <c r="P115" s="296">
        <f t="shared" si="105"/>
        <v>777600</v>
      </c>
      <c r="Q115" s="296">
        <f t="shared" si="105"/>
        <v>921600</v>
      </c>
      <c r="R115" s="296">
        <f t="shared" si="105"/>
        <v>1094400</v>
      </c>
      <c r="S115" s="296">
        <f t="shared" si="105"/>
        <v>1399680.0000000002</v>
      </c>
      <c r="T115" s="296">
        <f t="shared" si="105"/>
        <v>1648512.0000000002</v>
      </c>
      <c r="U115" s="296">
        <f t="shared" si="105"/>
        <v>1959552.0000000002</v>
      </c>
      <c r="V115" s="296">
        <f t="shared" si="105"/>
        <v>2270592.0000000005</v>
      </c>
      <c r="W115" s="296">
        <f t="shared" si="105"/>
        <v>2674944.0000000005</v>
      </c>
      <c r="X115" s="296">
        <f t="shared" si="106"/>
        <v>3110400.0000000005</v>
      </c>
      <c r="Y115" s="296">
        <f t="shared" si="106"/>
        <v>3608064.0000000005</v>
      </c>
      <c r="Z115" s="296">
        <f t="shared" si="106"/>
        <v>4199040.0000000009</v>
      </c>
      <c r="AA115" s="296">
        <f t="shared" si="106"/>
        <v>4883328.0000000009</v>
      </c>
      <c r="AB115" s="296">
        <f t="shared" si="106"/>
        <v>5660928.0000000009</v>
      </c>
      <c r="AC115" s="296">
        <f t="shared" si="106"/>
        <v>6531840.0000000009</v>
      </c>
      <c r="AD115" s="296">
        <f t="shared" si="106"/>
        <v>7558272.0000000009</v>
      </c>
      <c r="AE115" s="296">
        <f t="shared" si="106"/>
        <v>8633226.2400000002</v>
      </c>
      <c r="AF115" s="296">
        <f t="shared" si="106"/>
        <v>9103518.7200000007</v>
      </c>
      <c r="AG115" s="296">
        <f t="shared" si="106"/>
        <v>9607403.5199999996</v>
      </c>
      <c r="AH115" s="296">
        <f t="shared" si="106"/>
        <v>10111288.32</v>
      </c>
      <c r="AI115" s="296">
        <f t="shared" si="106"/>
        <v>10682357.76</v>
      </c>
      <c r="AJ115" s="296">
        <f t="shared" si="106"/>
        <v>11253427.199999999</v>
      </c>
      <c r="AK115" s="296">
        <f t="shared" si="106"/>
        <v>11858088.959999999</v>
      </c>
      <c r="AL115" s="296">
        <f t="shared" si="106"/>
        <v>12496343.039999999</v>
      </c>
      <c r="AM115" s="296">
        <f t="shared" si="106"/>
        <v>13168189.439999999</v>
      </c>
      <c r="AN115" s="296">
        <f t="shared" si="107"/>
        <v>13873628.16</v>
      </c>
      <c r="AO115" s="296">
        <f t="shared" si="107"/>
        <v>14612659.199999999</v>
      </c>
      <c r="AP115" s="296">
        <f t="shared" si="107"/>
        <v>15418874.879999999</v>
      </c>
      <c r="AQ115" s="296">
        <f t="shared" si="107"/>
        <v>17523097.8048</v>
      </c>
      <c r="AR115" s="296">
        <f t="shared" si="107"/>
        <v>18466370.150400002</v>
      </c>
      <c r="AS115" s="296">
        <f t="shared" si="107"/>
        <v>19445922.2016</v>
      </c>
      <c r="AT115" s="296">
        <f t="shared" si="107"/>
        <v>20461753.9584</v>
      </c>
      <c r="AU115" s="296">
        <f t="shared" si="107"/>
        <v>21513865.4208</v>
      </c>
      <c r="AV115" s="296">
        <f t="shared" si="107"/>
        <v>22674816</v>
      </c>
      <c r="AW115" s="296">
        <f t="shared" si="107"/>
        <v>23835766.5792</v>
      </c>
      <c r="AX115" s="296">
        <f t="shared" si="107"/>
        <v>25105556.275200002</v>
      </c>
      <c r="AY115" s="296">
        <f t="shared" si="107"/>
        <v>26411625.676800001</v>
      </c>
      <c r="AZ115" s="296">
        <f t="shared" si="107"/>
        <v>27790254.489599999</v>
      </c>
      <c r="BA115" s="296">
        <f t="shared" si="107"/>
        <v>29205163.008000001</v>
      </c>
      <c r="BB115" s="296">
        <f t="shared" si="107"/>
        <v>30728910.643200003</v>
      </c>
      <c r="BC115" s="296">
        <f t="shared" si="107"/>
        <v>33265587.658752009</v>
      </c>
      <c r="BD115" s="296">
        <f t="shared" si="108"/>
        <v>33304769.740800008</v>
      </c>
      <c r="BE115" s="296">
        <f t="shared" si="108"/>
        <v>33383133.90489601</v>
      </c>
      <c r="BF115" s="296">
        <f t="shared" si="108"/>
        <v>33422315.986944009</v>
      </c>
      <c r="BG115" s="296">
        <f t="shared" si="108"/>
        <v>33500680.15104001</v>
      </c>
      <c r="BH115" s="296">
        <f t="shared" si="108"/>
        <v>33539862.233088009</v>
      </c>
      <c r="BI115" s="296">
        <f t="shared" si="108"/>
        <v>33618226.397184007</v>
      </c>
      <c r="BJ115" s="296">
        <f t="shared" si="108"/>
        <v>33657408.479232013</v>
      </c>
      <c r="BK115" s="296">
        <f t="shared" si="108"/>
        <v>33735772.643328011</v>
      </c>
      <c r="BL115" s="296">
        <f t="shared" si="108"/>
        <v>33814136.807424009</v>
      </c>
      <c r="BM115" s="296">
        <f t="shared" si="108"/>
        <v>33853318.889472008</v>
      </c>
      <c r="BN115" s="297">
        <f t="shared" si="108"/>
        <v>33931683.053568013</v>
      </c>
      <c r="BO115" s="60" t="s">
        <v>101</v>
      </c>
    </row>
    <row r="116" spans="1:68">
      <c r="A116" s="60"/>
      <c r="B116" s="364" t="s">
        <v>327</v>
      </c>
      <c r="C116" s="109"/>
      <c r="D116" s="284"/>
      <c r="E116" s="284"/>
      <c r="F116" s="338"/>
      <c r="G116" s="296">
        <f>G114-G115</f>
        <v>1200</v>
      </c>
      <c r="H116" s="296">
        <f t="shared" ref="H116:BN116" si="110">H114-H115</f>
        <v>3600</v>
      </c>
      <c r="I116" s="296">
        <f t="shared" si="110"/>
        <v>6000</v>
      </c>
      <c r="J116" s="296">
        <f t="shared" si="110"/>
        <v>8400</v>
      </c>
      <c r="K116" s="296">
        <f t="shared" si="110"/>
        <v>10800</v>
      </c>
      <c r="L116" s="296">
        <f t="shared" si="110"/>
        <v>14400</v>
      </c>
      <c r="M116" s="296">
        <f t="shared" si="110"/>
        <v>18000</v>
      </c>
      <c r="N116" s="296">
        <f t="shared" si="110"/>
        <v>21600</v>
      </c>
      <c r="O116" s="296">
        <f t="shared" si="110"/>
        <v>26400</v>
      </c>
      <c r="P116" s="296">
        <f t="shared" si="110"/>
        <v>32400</v>
      </c>
      <c r="Q116" s="296">
        <f t="shared" si="110"/>
        <v>38400</v>
      </c>
      <c r="R116" s="296">
        <f t="shared" si="110"/>
        <v>45600</v>
      </c>
      <c r="S116" s="296">
        <f t="shared" si="110"/>
        <v>58320</v>
      </c>
      <c r="T116" s="296">
        <f t="shared" si="110"/>
        <v>68688</v>
      </c>
      <c r="U116" s="296">
        <f t="shared" si="110"/>
        <v>81648</v>
      </c>
      <c r="V116" s="296">
        <f t="shared" si="110"/>
        <v>94608</v>
      </c>
      <c r="W116" s="296">
        <f t="shared" si="110"/>
        <v>111456</v>
      </c>
      <c r="X116" s="296">
        <f t="shared" si="110"/>
        <v>129600</v>
      </c>
      <c r="Y116" s="296">
        <f t="shared" si="110"/>
        <v>150336</v>
      </c>
      <c r="Z116" s="296">
        <f t="shared" si="110"/>
        <v>174960</v>
      </c>
      <c r="AA116" s="296">
        <f t="shared" si="110"/>
        <v>203472</v>
      </c>
      <c r="AB116" s="296">
        <f t="shared" si="110"/>
        <v>235872</v>
      </c>
      <c r="AC116" s="296">
        <f t="shared" si="110"/>
        <v>272160</v>
      </c>
      <c r="AD116" s="296">
        <f t="shared" si="110"/>
        <v>314928</v>
      </c>
      <c r="AE116" s="296">
        <f t="shared" si="110"/>
        <v>359717.75999999978</v>
      </c>
      <c r="AF116" s="296">
        <f t="shared" si="110"/>
        <v>379313.27999999933</v>
      </c>
      <c r="AG116" s="296">
        <f t="shared" si="110"/>
        <v>400308.48000000045</v>
      </c>
      <c r="AH116" s="296">
        <f t="shared" si="110"/>
        <v>421303.6799999997</v>
      </c>
      <c r="AI116" s="296">
        <f t="shared" si="110"/>
        <v>445098.24000000022</v>
      </c>
      <c r="AJ116" s="296">
        <f t="shared" si="110"/>
        <v>468892.80000000075</v>
      </c>
      <c r="AK116" s="296">
        <f t="shared" si="110"/>
        <v>494087.04000000097</v>
      </c>
      <c r="AL116" s="296">
        <f t="shared" si="110"/>
        <v>520680.96000000089</v>
      </c>
      <c r="AM116" s="296">
        <f t="shared" si="110"/>
        <v>548674.56000000052</v>
      </c>
      <c r="AN116" s="296">
        <f t="shared" si="110"/>
        <v>578067.83999999985</v>
      </c>
      <c r="AO116" s="296">
        <f t="shared" si="110"/>
        <v>608860.80000000075</v>
      </c>
      <c r="AP116" s="296">
        <f t="shared" si="110"/>
        <v>642453.12000000104</v>
      </c>
      <c r="AQ116" s="296">
        <f t="shared" si="110"/>
        <v>730129.07520000264</v>
      </c>
      <c r="AR116" s="296">
        <f t="shared" si="110"/>
        <v>769432.08960000426</v>
      </c>
      <c r="AS116" s="296">
        <f t="shared" si="110"/>
        <v>810246.75840000436</v>
      </c>
      <c r="AT116" s="296">
        <f t="shared" si="110"/>
        <v>852573.08160000294</v>
      </c>
      <c r="AU116" s="296">
        <f t="shared" si="110"/>
        <v>896411.05920000374</v>
      </c>
      <c r="AV116" s="296">
        <f t="shared" si="110"/>
        <v>944784.00000000373</v>
      </c>
      <c r="AW116" s="296">
        <f t="shared" si="110"/>
        <v>993156.94080000743</v>
      </c>
      <c r="AX116" s="296">
        <f t="shared" si="110"/>
        <v>1046064.8448000029</v>
      </c>
      <c r="AY116" s="296">
        <f t="shared" si="110"/>
        <v>1100484.4032000042</v>
      </c>
      <c r="AZ116" s="296">
        <f t="shared" si="110"/>
        <v>1157927.2704000063</v>
      </c>
      <c r="BA116" s="296">
        <f t="shared" si="110"/>
        <v>1216881.7920000032</v>
      </c>
      <c r="BB116" s="296">
        <f t="shared" si="110"/>
        <v>1280371.2768000029</v>
      </c>
      <c r="BC116" s="296">
        <f t="shared" si="110"/>
        <v>1386066.1524479985</v>
      </c>
      <c r="BD116" s="296">
        <f t="shared" si="110"/>
        <v>1387698.739199996</v>
      </c>
      <c r="BE116" s="296">
        <f t="shared" si="110"/>
        <v>1390963.9127039947</v>
      </c>
      <c r="BF116" s="296">
        <f t="shared" si="110"/>
        <v>1392596.4994559996</v>
      </c>
      <c r="BG116" s="296">
        <f t="shared" si="110"/>
        <v>1395861.6729599983</v>
      </c>
      <c r="BH116" s="296">
        <f t="shared" si="110"/>
        <v>1397494.2597119957</v>
      </c>
      <c r="BI116" s="296">
        <f t="shared" si="110"/>
        <v>1400759.4332159981</v>
      </c>
      <c r="BJ116" s="296">
        <f t="shared" si="110"/>
        <v>1402392.0199679956</v>
      </c>
      <c r="BK116" s="296">
        <f t="shared" si="110"/>
        <v>1405657.193471998</v>
      </c>
      <c r="BL116" s="296">
        <f t="shared" si="110"/>
        <v>1408922.3669760004</v>
      </c>
      <c r="BM116" s="296">
        <f t="shared" si="110"/>
        <v>1410554.9537279978</v>
      </c>
      <c r="BN116" s="297">
        <f t="shared" si="110"/>
        <v>1413820.1272319928</v>
      </c>
      <c r="BO116" s="60" t="s">
        <v>101</v>
      </c>
    </row>
    <row r="117" spans="1:68" s="58" customFormat="1">
      <c r="B117" s="364" t="s">
        <v>308</v>
      </c>
      <c r="C117" s="109"/>
      <c r="D117" s="284"/>
      <c r="E117" s="284"/>
      <c r="F117" s="61"/>
      <c r="G117" s="296">
        <f>G114*HLOOKUP(G$6,$G$1:$L$5,$L$5,0)</f>
        <v>0</v>
      </c>
      <c r="H117" s="296">
        <f t="shared" ref="H117:BN117" si="111">H114*HLOOKUP(H$6,$G$1:$L$5,$L$5,0)</f>
        <v>0</v>
      </c>
      <c r="I117" s="296">
        <f t="shared" si="111"/>
        <v>0</v>
      </c>
      <c r="J117" s="296">
        <f t="shared" si="111"/>
        <v>0</v>
      </c>
      <c r="K117" s="296">
        <f t="shared" si="111"/>
        <v>0</v>
      </c>
      <c r="L117" s="296">
        <f t="shared" si="111"/>
        <v>0</v>
      </c>
      <c r="M117" s="296">
        <f t="shared" si="111"/>
        <v>0</v>
      </c>
      <c r="N117" s="296">
        <f t="shared" si="111"/>
        <v>0</v>
      </c>
      <c r="O117" s="296">
        <f t="shared" si="111"/>
        <v>0</v>
      </c>
      <c r="P117" s="296">
        <f t="shared" si="111"/>
        <v>0</v>
      </c>
      <c r="Q117" s="296">
        <f t="shared" si="111"/>
        <v>0</v>
      </c>
      <c r="R117" s="296">
        <f t="shared" si="111"/>
        <v>0</v>
      </c>
      <c r="S117" s="296">
        <f t="shared" si="111"/>
        <v>0</v>
      </c>
      <c r="T117" s="296">
        <f t="shared" si="111"/>
        <v>0</v>
      </c>
      <c r="U117" s="296">
        <f t="shared" si="111"/>
        <v>0</v>
      </c>
      <c r="V117" s="296">
        <f t="shared" si="111"/>
        <v>0</v>
      </c>
      <c r="W117" s="296">
        <f t="shared" si="111"/>
        <v>0</v>
      </c>
      <c r="X117" s="296">
        <f t="shared" si="111"/>
        <v>0</v>
      </c>
      <c r="Y117" s="296">
        <f t="shared" si="111"/>
        <v>0</v>
      </c>
      <c r="Z117" s="296">
        <f t="shared" si="111"/>
        <v>0</v>
      </c>
      <c r="AA117" s="296">
        <f t="shared" si="111"/>
        <v>0</v>
      </c>
      <c r="AB117" s="296">
        <f t="shared" si="111"/>
        <v>0</v>
      </c>
      <c r="AC117" s="296">
        <f t="shared" si="111"/>
        <v>0</v>
      </c>
      <c r="AD117" s="296">
        <f t="shared" si="111"/>
        <v>0</v>
      </c>
      <c r="AE117" s="296">
        <f t="shared" si="111"/>
        <v>0</v>
      </c>
      <c r="AF117" s="296">
        <f t="shared" si="111"/>
        <v>0</v>
      </c>
      <c r="AG117" s="296">
        <f t="shared" si="111"/>
        <v>0</v>
      </c>
      <c r="AH117" s="296">
        <f t="shared" si="111"/>
        <v>0</v>
      </c>
      <c r="AI117" s="296">
        <f t="shared" si="111"/>
        <v>0</v>
      </c>
      <c r="AJ117" s="296">
        <f t="shared" si="111"/>
        <v>0</v>
      </c>
      <c r="AK117" s="296">
        <f t="shared" si="111"/>
        <v>0</v>
      </c>
      <c r="AL117" s="296">
        <f t="shared" si="111"/>
        <v>0</v>
      </c>
      <c r="AM117" s="296">
        <f t="shared" si="111"/>
        <v>0</v>
      </c>
      <c r="AN117" s="296">
        <f t="shared" si="111"/>
        <v>0</v>
      </c>
      <c r="AO117" s="296">
        <f t="shared" si="111"/>
        <v>0</v>
      </c>
      <c r="AP117" s="296">
        <f t="shared" si="111"/>
        <v>0</v>
      </c>
      <c r="AQ117" s="296">
        <f t="shared" si="111"/>
        <v>0</v>
      </c>
      <c r="AR117" s="296">
        <f t="shared" si="111"/>
        <v>0</v>
      </c>
      <c r="AS117" s="296">
        <f t="shared" si="111"/>
        <v>0</v>
      </c>
      <c r="AT117" s="296">
        <f t="shared" si="111"/>
        <v>0</v>
      </c>
      <c r="AU117" s="296">
        <f t="shared" si="111"/>
        <v>0</v>
      </c>
      <c r="AV117" s="296">
        <f t="shared" si="111"/>
        <v>0</v>
      </c>
      <c r="AW117" s="296">
        <f t="shared" si="111"/>
        <v>0</v>
      </c>
      <c r="AX117" s="296">
        <f t="shared" si="111"/>
        <v>0</v>
      </c>
      <c r="AY117" s="296">
        <f t="shared" si="111"/>
        <v>0</v>
      </c>
      <c r="AZ117" s="296">
        <f t="shared" si="111"/>
        <v>0</v>
      </c>
      <c r="BA117" s="296">
        <f t="shared" si="111"/>
        <v>0</v>
      </c>
      <c r="BB117" s="296">
        <f t="shared" si="111"/>
        <v>0</v>
      </c>
      <c r="BC117" s="296">
        <f t="shared" si="111"/>
        <v>0</v>
      </c>
      <c r="BD117" s="296">
        <f t="shared" si="111"/>
        <v>0</v>
      </c>
      <c r="BE117" s="296">
        <f t="shared" si="111"/>
        <v>0</v>
      </c>
      <c r="BF117" s="296">
        <f t="shared" si="111"/>
        <v>0</v>
      </c>
      <c r="BG117" s="296">
        <f t="shared" si="111"/>
        <v>0</v>
      </c>
      <c r="BH117" s="296">
        <f t="shared" si="111"/>
        <v>0</v>
      </c>
      <c r="BI117" s="296">
        <f t="shared" si="111"/>
        <v>0</v>
      </c>
      <c r="BJ117" s="296">
        <f t="shared" si="111"/>
        <v>0</v>
      </c>
      <c r="BK117" s="296">
        <f t="shared" si="111"/>
        <v>0</v>
      </c>
      <c r="BL117" s="296">
        <f t="shared" si="111"/>
        <v>0</v>
      </c>
      <c r="BM117" s="296">
        <f t="shared" si="111"/>
        <v>0</v>
      </c>
      <c r="BN117" s="297">
        <f t="shared" si="111"/>
        <v>0</v>
      </c>
      <c r="BO117" s="60" t="s">
        <v>101</v>
      </c>
    </row>
    <row r="118" spans="1:68" s="58" customFormat="1">
      <c r="B118" s="364"/>
      <c r="C118" s="109"/>
      <c r="D118" s="284"/>
      <c r="E118" s="284"/>
      <c r="F118" s="61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7"/>
      <c r="BO118" s="60" t="s">
        <v>101</v>
      </c>
    </row>
    <row r="119" spans="1:68" s="58" customFormat="1">
      <c r="A119" s="58">
        <v>14</v>
      </c>
      <c r="B119" s="114" t="s">
        <v>344</v>
      </c>
      <c r="C119" s="109">
        <v>0.12</v>
      </c>
      <c r="D119" s="108">
        <f>Revenue_B2C!D119</f>
        <v>0.08</v>
      </c>
      <c r="E119" s="284"/>
      <c r="F119" s="61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7"/>
      <c r="BO119" s="60" t="s">
        <v>101</v>
      </c>
    </row>
    <row r="120" spans="1:68" s="58" customFormat="1">
      <c r="B120" s="112" t="s">
        <v>322</v>
      </c>
      <c r="C120" s="109"/>
      <c r="D120" s="284"/>
      <c r="E120" s="284"/>
      <c r="F120" s="61"/>
      <c r="G120" s="296">
        <f t="shared" ref="G120:BN120" si="112">ROUND(G$25*$D119,0)</f>
        <v>1</v>
      </c>
      <c r="H120" s="296">
        <f t="shared" si="112"/>
        <v>2</v>
      </c>
      <c r="I120" s="296">
        <f t="shared" si="112"/>
        <v>3</v>
      </c>
      <c r="J120" s="296">
        <f t="shared" si="112"/>
        <v>4</v>
      </c>
      <c r="K120" s="296">
        <f t="shared" si="112"/>
        <v>6</v>
      </c>
      <c r="L120" s="296">
        <f t="shared" si="112"/>
        <v>8</v>
      </c>
      <c r="M120" s="296">
        <f t="shared" si="112"/>
        <v>10</v>
      </c>
      <c r="N120" s="296">
        <f t="shared" si="112"/>
        <v>12</v>
      </c>
      <c r="O120" s="296">
        <f t="shared" si="112"/>
        <v>15</v>
      </c>
      <c r="P120" s="296">
        <f t="shared" si="112"/>
        <v>18</v>
      </c>
      <c r="Q120" s="296">
        <f t="shared" si="112"/>
        <v>21</v>
      </c>
      <c r="R120" s="296">
        <f t="shared" si="112"/>
        <v>25</v>
      </c>
      <c r="S120" s="296">
        <f t="shared" si="112"/>
        <v>30</v>
      </c>
      <c r="T120" s="296">
        <f t="shared" si="112"/>
        <v>35</v>
      </c>
      <c r="U120" s="296">
        <f t="shared" si="112"/>
        <v>42</v>
      </c>
      <c r="V120" s="296">
        <f t="shared" si="112"/>
        <v>49</v>
      </c>
      <c r="W120" s="296">
        <f t="shared" si="112"/>
        <v>57</v>
      </c>
      <c r="X120" s="296">
        <f t="shared" si="112"/>
        <v>67</v>
      </c>
      <c r="Y120" s="296">
        <f t="shared" si="112"/>
        <v>78</v>
      </c>
      <c r="Z120" s="296">
        <f t="shared" si="112"/>
        <v>90</v>
      </c>
      <c r="AA120" s="296">
        <f t="shared" si="112"/>
        <v>104</v>
      </c>
      <c r="AB120" s="296">
        <f t="shared" si="112"/>
        <v>121</v>
      </c>
      <c r="AC120" s="296">
        <f t="shared" si="112"/>
        <v>140</v>
      </c>
      <c r="AD120" s="296">
        <f t="shared" si="112"/>
        <v>162</v>
      </c>
      <c r="AE120" s="296">
        <f t="shared" si="112"/>
        <v>171</v>
      </c>
      <c r="AF120" s="296">
        <f t="shared" si="112"/>
        <v>181</v>
      </c>
      <c r="AG120" s="296">
        <f t="shared" si="112"/>
        <v>191</v>
      </c>
      <c r="AH120" s="296">
        <f t="shared" si="112"/>
        <v>201</v>
      </c>
      <c r="AI120" s="296">
        <f t="shared" si="112"/>
        <v>212</v>
      </c>
      <c r="AJ120" s="296">
        <f t="shared" si="112"/>
        <v>223</v>
      </c>
      <c r="AK120" s="296">
        <f t="shared" si="112"/>
        <v>236</v>
      </c>
      <c r="AL120" s="296">
        <f t="shared" si="112"/>
        <v>248</v>
      </c>
      <c r="AM120" s="296">
        <f t="shared" si="112"/>
        <v>262</v>
      </c>
      <c r="AN120" s="296">
        <f t="shared" si="112"/>
        <v>276</v>
      </c>
      <c r="AO120" s="296">
        <f t="shared" si="112"/>
        <v>290</v>
      </c>
      <c r="AP120" s="296">
        <f t="shared" si="112"/>
        <v>306</v>
      </c>
      <c r="AQ120" s="296">
        <f t="shared" si="112"/>
        <v>322</v>
      </c>
      <c r="AR120" s="296">
        <f t="shared" si="112"/>
        <v>339</v>
      </c>
      <c r="AS120" s="296">
        <f t="shared" si="112"/>
        <v>357</v>
      </c>
      <c r="AT120" s="296">
        <f t="shared" si="112"/>
        <v>376</v>
      </c>
      <c r="AU120" s="296">
        <f t="shared" si="112"/>
        <v>396</v>
      </c>
      <c r="AV120" s="296">
        <f t="shared" si="112"/>
        <v>416</v>
      </c>
      <c r="AW120" s="296">
        <f t="shared" si="112"/>
        <v>438</v>
      </c>
      <c r="AX120" s="296">
        <f t="shared" si="112"/>
        <v>461</v>
      </c>
      <c r="AY120" s="296">
        <f t="shared" si="112"/>
        <v>485</v>
      </c>
      <c r="AZ120" s="296">
        <f t="shared" si="112"/>
        <v>510</v>
      </c>
      <c r="BA120" s="296">
        <f t="shared" si="112"/>
        <v>537</v>
      </c>
      <c r="BB120" s="296">
        <f t="shared" si="112"/>
        <v>565</v>
      </c>
      <c r="BC120" s="296">
        <f t="shared" si="112"/>
        <v>566</v>
      </c>
      <c r="BD120" s="296">
        <f t="shared" si="112"/>
        <v>567</v>
      </c>
      <c r="BE120" s="296">
        <f t="shared" si="112"/>
        <v>568</v>
      </c>
      <c r="BF120" s="296">
        <f t="shared" si="112"/>
        <v>569</v>
      </c>
      <c r="BG120" s="296">
        <f t="shared" si="112"/>
        <v>570</v>
      </c>
      <c r="BH120" s="296">
        <f t="shared" si="112"/>
        <v>571</v>
      </c>
      <c r="BI120" s="296">
        <f t="shared" si="112"/>
        <v>572</v>
      </c>
      <c r="BJ120" s="296">
        <f t="shared" si="112"/>
        <v>573</v>
      </c>
      <c r="BK120" s="296">
        <f t="shared" si="112"/>
        <v>574</v>
      </c>
      <c r="BL120" s="296">
        <f t="shared" si="112"/>
        <v>575</v>
      </c>
      <c r="BM120" s="296">
        <f t="shared" si="112"/>
        <v>576</v>
      </c>
      <c r="BN120" s="297">
        <f t="shared" si="112"/>
        <v>577</v>
      </c>
      <c r="BO120" s="60" t="s">
        <v>101</v>
      </c>
    </row>
    <row r="121" spans="1:68" s="58" customFormat="1">
      <c r="B121" s="112" t="s">
        <v>323</v>
      </c>
      <c r="C121" s="109"/>
      <c r="D121" s="284"/>
      <c r="E121" s="284">
        <v>3200</v>
      </c>
      <c r="F121" s="80"/>
      <c r="G121" s="296">
        <f>$E121*(1+HLOOKUP(G$6,$G$1:$L$5,$L$3,0))*G$113</f>
        <v>3200</v>
      </c>
      <c r="H121" s="296">
        <f t="shared" ref="H121:W122" si="113">$E121*(1+HLOOKUP(H$6,$G$1:$L$5,$L$3,0))*H$113</f>
        <v>9600</v>
      </c>
      <c r="I121" s="296">
        <f t="shared" si="113"/>
        <v>16000</v>
      </c>
      <c r="J121" s="296">
        <f t="shared" si="113"/>
        <v>22400</v>
      </c>
      <c r="K121" s="296">
        <f t="shared" si="113"/>
        <v>28800</v>
      </c>
      <c r="L121" s="296">
        <f t="shared" si="113"/>
        <v>38400</v>
      </c>
      <c r="M121" s="296">
        <f t="shared" si="113"/>
        <v>48000</v>
      </c>
      <c r="N121" s="296">
        <f t="shared" si="113"/>
        <v>57600</v>
      </c>
      <c r="O121" s="296">
        <f t="shared" si="113"/>
        <v>70400</v>
      </c>
      <c r="P121" s="296">
        <f t="shared" si="113"/>
        <v>86400</v>
      </c>
      <c r="Q121" s="296">
        <f t="shared" si="113"/>
        <v>102400</v>
      </c>
      <c r="R121" s="296">
        <f t="shared" si="113"/>
        <v>121600</v>
      </c>
      <c r="S121" s="296">
        <f t="shared" si="113"/>
        <v>155520</v>
      </c>
      <c r="T121" s="296">
        <f t="shared" si="113"/>
        <v>183168</v>
      </c>
      <c r="U121" s="296">
        <f t="shared" si="113"/>
        <v>217728</v>
      </c>
      <c r="V121" s="296">
        <f t="shared" si="113"/>
        <v>252288</v>
      </c>
      <c r="W121" s="296">
        <f t="shared" si="113"/>
        <v>297216</v>
      </c>
      <c r="X121" s="296">
        <f t="shared" ref="X121:AM122" si="114">$E121*(1+HLOOKUP(X$6,$G$1:$L$5,$L$3,0))*X$113</f>
        <v>345600</v>
      </c>
      <c r="Y121" s="296">
        <f t="shared" si="114"/>
        <v>400896</v>
      </c>
      <c r="Z121" s="296">
        <f t="shared" si="114"/>
        <v>466560</v>
      </c>
      <c r="AA121" s="296">
        <f t="shared" si="114"/>
        <v>542592</v>
      </c>
      <c r="AB121" s="296">
        <f t="shared" si="114"/>
        <v>628992</v>
      </c>
      <c r="AC121" s="296">
        <f t="shared" si="114"/>
        <v>725760</v>
      </c>
      <c r="AD121" s="296">
        <f t="shared" si="114"/>
        <v>839808</v>
      </c>
      <c r="AE121" s="296">
        <f t="shared" si="114"/>
        <v>959247.3600000001</v>
      </c>
      <c r="AF121" s="296">
        <f t="shared" si="114"/>
        <v>1011502.0800000001</v>
      </c>
      <c r="AG121" s="296">
        <f t="shared" si="114"/>
        <v>1067489.28</v>
      </c>
      <c r="AH121" s="296">
        <f t="shared" si="114"/>
        <v>1123476.4800000002</v>
      </c>
      <c r="AI121" s="296">
        <f t="shared" si="114"/>
        <v>1186928.6400000001</v>
      </c>
      <c r="AJ121" s="296">
        <f t="shared" si="114"/>
        <v>1250380.8</v>
      </c>
      <c r="AK121" s="296">
        <f t="shared" si="114"/>
        <v>1317565.4400000002</v>
      </c>
      <c r="AL121" s="296">
        <f t="shared" si="114"/>
        <v>1388482.5600000003</v>
      </c>
      <c r="AM121" s="296">
        <f t="shared" si="114"/>
        <v>1463132.1600000001</v>
      </c>
      <c r="AN121" s="296">
        <f t="shared" ref="AN121:BC122" si="115">$E121*(1+HLOOKUP(AN$6,$G$1:$L$5,$L$3,0))*AN$113</f>
        <v>1541514.2400000002</v>
      </c>
      <c r="AO121" s="296">
        <f t="shared" si="115"/>
        <v>1623628.8000000003</v>
      </c>
      <c r="AP121" s="296">
        <f t="shared" si="115"/>
        <v>1713208.3200000003</v>
      </c>
      <c r="AQ121" s="296">
        <f t="shared" si="115"/>
        <v>1947010.8672000002</v>
      </c>
      <c r="AR121" s="296">
        <f t="shared" si="115"/>
        <v>2051818.9056000002</v>
      </c>
      <c r="AS121" s="296">
        <f t="shared" si="115"/>
        <v>2160658.0224000001</v>
      </c>
      <c r="AT121" s="296">
        <f t="shared" si="115"/>
        <v>2273528.2176000001</v>
      </c>
      <c r="AU121" s="296">
        <f t="shared" si="115"/>
        <v>2390429.4912</v>
      </c>
      <c r="AV121" s="296">
        <f t="shared" si="115"/>
        <v>2519424</v>
      </c>
      <c r="AW121" s="296">
        <f t="shared" si="115"/>
        <v>2648418.5088000004</v>
      </c>
      <c r="AX121" s="296">
        <f t="shared" si="115"/>
        <v>2789506.2528000004</v>
      </c>
      <c r="AY121" s="296">
        <f t="shared" si="115"/>
        <v>2934625.0752000003</v>
      </c>
      <c r="AZ121" s="296">
        <f t="shared" si="115"/>
        <v>3087806.0544000003</v>
      </c>
      <c r="BA121" s="296">
        <f t="shared" si="115"/>
        <v>3245018.1120000002</v>
      </c>
      <c r="BB121" s="296">
        <f t="shared" si="115"/>
        <v>3414323.4048000001</v>
      </c>
      <c r="BC121" s="296">
        <f t="shared" si="115"/>
        <v>3696176.4065280012</v>
      </c>
      <c r="BD121" s="296">
        <f t="shared" ref="BD121:BN122" si="116">$E121*(1+HLOOKUP(BD$6,$G$1:$L$5,$L$3,0))*BD$113</f>
        <v>3700529.971200001</v>
      </c>
      <c r="BE121" s="296">
        <f t="shared" si="116"/>
        <v>3709237.100544001</v>
      </c>
      <c r="BF121" s="296">
        <f t="shared" si="116"/>
        <v>3713590.6652160012</v>
      </c>
      <c r="BG121" s="296">
        <f t="shared" si="116"/>
        <v>3722297.7945600012</v>
      </c>
      <c r="BH121" s="296">
        <f t="shared" si="116"/>
        <v>3726651.359232001</v>
      </c>
      <c r="BI121" s="296">
        <f t="shared" si="116"/>
        <v>3735358.488576001</v>
      </c>
      <c r="BJ121" s="296">
        <f t="shared" si="116"/>
        <v>3739712.0532480013</v>
      </c>
      <c r="BK121" s="296">
        <f t="shared" si="116"/>
        <v>3748419.1825920013</v>
      </c>
      <c r="BL121" s="296">
        <f t="shared" si="116"/>
        <v>3757126.3119360013</v>
      </c>
      <c r="BM121" s="296">
        <f t="shared" si="116"/>
        <v>3761479.8766080011</v>
      </c>
      <c r="BN121" s="297">
        <f t="shared" si="116"/>
        <v>3770187.0059520011</v>
      </c>
      <c r="BO121" s="60" t="s">
        <v>101</v>
      </c>
    </row>
    <row r="122" spans="1:68" s="58" customFormat="1">
      <c r="B122" s="112" t="s">
        <v>346</v>
      </c>
      <c r="C122" s="109"/>
      <c r="D122" s="284"/>
      <c r="E122" s="284">
        <f>E121*(1-C119)</f>
        <v>2816</v>
      </c>
      <c r="F122" s="80"/>
      <c r="G122" s="296">
        <f t="shared" ref="G122" si="117">$E122*(1+HLOOKUP(G$6,$G$1:$L$5,$L$3,0))*G$113</f>
        <v>2816</v>
      </c>
      <c r="H122" s="296">
        <f t="shared" si="113"/>
        <v>8448</v>
      </c>
      <c r="I122" s="296">
        <f t="shared" si="113"/>
        <v>14080</v>
      </c>
      <c r="J122" s="296">
        <f t="shared" si="113"/>
        <v>19712</v>
      </c>
      <c r="K122" s="296">
        <f t="shared" si="113"/>
        <v>25344</v>
      </c>
      <c r="L122" s="296">
        <f t="shared" si="113"/>
        <v>33792</v>
      </c>
      <c r="M122" s="296">
        <f t="shared" si="113"/>
        <v>42240</v>
      </c>
      <c r="N122" s="296">
        <f t="shared" si="113"/>
        <v>50688</v>
      </c>
      <c r="O122" s="296">
        <f t="shared" si="113"/>
        <v>61952</v>
      </c>
      <c r="P122" s="296">
        <f t="shared" si="113"/>
        <v>76032</v>
      </c>
      <c r="Q122" s="296">
        <f t="shared" si="113"/>
        <v>90112</v>
      </c>
      <c r="R122" s="296">
        <f t="shared" si="113"/>
        <v>107008</v>
      </c>
      <c r="S122" s="296">
        <f t="shared" si="113"/>
        <v>136857.60000000001</v>
      </c>
      <c r="T122" s="296">
        <f t="shared" si="113"/>
        <v>161187.84</v>
      </c>
      <c r="U122" s="296">
        <f t="shared" si="113"/>
        <v>191600.64000000001</v>
      </c>
      <c r="V122" s="296">
        <f t="shared" si="113"/>
        <v>222013.44</v>
      </c>
      <c r="W122" s="296">
        <f t="shared" si="113"/>
        <v>261550.08000000002</v>
      </c>
      <c r="X122" s="296">
        <f t="shared" si="114"/>
        <v>304128</v>
      </c>
      <c r="Y122" s="296">
        <f t="shared" si="114"/>
        <v>352788.48000000004</v>
      </c>
      <c r="Z122" s="296">
        <f t="shared" si="114"/>
        <v>410572.80000000005</v>
      </c>
      <c r="AA122" s="296">
        <f t="shared" si="114"/>
        <v>477480.96000000002</v>
      </c>
      <c r="AB122" s="296">
        <f t="shared" si="114"/>
        <v>553512.96000000008</v>
      </c>
      <c r="AC122" s="296">
        <f t="shared" si="114"/>
        <v>638668.80000000005</v>
      </c>
      <c r="AD122" s="296">
        <f t="shared" si="114"/>
        <v>739031.04000000004</v>
      </c>
      <c r="AE122" s="296">
        <f t="shared" si="114"/>
        <v>844137.67680000002</v>
      </c>
      <c r="AF122" s="296">
        <f t="shared" si="114"/>
        <v>890121.83040000009</v>
      </c>
      <c r="AG122" s="296">
        <f t="shared" si="114"/>
        <v>939390.56640000001</v>
      </c>
      <c r="AH122" s="296">
        <f t="shared" si="114"/>
        <v>988659.30240000004</v>
      </c>
      <c r="AI122" s="296">
        <f t="shared" si="114"/>
        <v>1044497.2032000001</v>
      </c>
      <c r="AJ122" s="296">
        <f t="shared" si="114"/>
        <v>1100335.1040000001</v>
      </c>
      <c r="AK122" s="296">
        <f t="shared" si="114"/>
        <v>1159457.5872000002</v>
      </c>
      <c r="AL122" s="296">
        <f t="shared" si="114"/>
        <v>1221864.6528</v>
      </c>
      <c r="AM122" s="296">
        <f t="shared" si="114"/>
        <v>1287556.3008000001</v>
      </c>
      <c r="AN122" s="296">
        <f t="shared" si="115"/>
        <v>1356532.5312000001</v>
      </c>
      <c r="AO122" s="296">
        <f t="shared" si="115"/>
        <v>1428793.344</v>
      </c>
      <c r="AP122" s="296">
        <f t="shared" si="115"/>
        <v>1507623.3216000001</v>
      </c>
      <c r="AQ122" s="296">
        <f t="shared" si="115"/>
        <v>1713369.5631360004</v>
      </c>
      <c r="AR122" s="296">
        <f t="shared" si="115"/>
        <v>1805600.6369280003</v>
      </c>
      <c r="AS122" s="296">
        <f t="shared" si="115"/>
        <v>1901379.0597120004</v>
      </c>
      <c r="AT122" s="296">
        <f t="shared" si="115"/>
        <v>2000704.8314880005</v>
      </c>
      <c r="AU122" s="296">
        <f t="shared" si="115"/>
        <v>2103577.9522560006</v>
      </c>
      <c r="AV122" s="296">
        <f t="shared" si="115"/>
        <v>2217093.1200000006</v>
      </c>
      <c r="AW122" s="296">
        <f t="shared" si="115"/>
        <v>2330608.2877440006</v>
      </c>
      <c r="AX122" s="296">
        <f t="shared" si="115"/>
        <v>2454765.5024640006</v>
      </c>
      <c r="AY122" s="296">
        <f t="shared" si="115"/>
        <v>2582470.0661760005</v>
      </c>
      <c r="AZ122" s="296">
        <f t="shared" si="115"/>
        <v>2717269.3278720006</v>
      </c>
      <c r="BA122" s="296">
        <f t="shared" si="115"/>
        <v>2855615.9385600006</v>
      </c>
      <c r="BB122" s="296">
        <f t="shared" si="115"/>
        <v>3004604.5962240007</v>
      </c>
      <c r="BC122" s="296">
        <f t="shared" si="115"/>
        <v>3252635.2377446406</v>
      </c>
      <c r="BD122" s="296">
        <f t="shared" si="116"/>
        <v>3256466.3746560006</v>
      </c>
      <c r="BE122" s="296">
        <f t="shared" si="116"/>
        <v>3264128.6484787208</v>
      </c>
      <c r="BF122" s="296">
        <f t="shared" si="116"/>
        <v>3267959.7853900809</v>
      </c>
      <c r="BG122" s="296">
        <f t="shared" si="116"/>
        <v>3275622.0592128006</v>
      </c>
      <c r="BH122" s="296">
        <f t="shared" si="116"/>
        <v>3279453.1961241607</v>
      </c>
      <c r="BI122" s="296">
        <f t="shared" si="116"/>
        <v>3287115.4699468808</v>
      </c>
      <c r="BJ122" s="296">
        <f t="shared" si="116"/>
        <v>3290946.6068582409</v>
      </c>
      <c r="BK122" s="296">
        <f t="shared" si="116"/>
        <v>3298608.8806809606</v>
      </c>
      <c r="BL122" s="296">
        <f t="shared" si="116"/>
        <v>3306271.1545036808</v>
      </c>
      <c r="BM122" s="296">
        <f t="shared" si="116"/>
        <v>3310102.2914150408</v>
      </c>
      <c r="BN122" s="297">
        <f t="shared" si="116"/>
        <v>3317764.5652377605</v>
      </c>
      <c r="BO122" s="60" t="s">
        <v>101</v>
      </c>
    </row>
    <row r="123" spans="1:68" s="58" customFormat="1">
      <c r="B123" s="364" t="s">
        <v>327</v>
      </c>
      <c r="C123" s="109"/>
      <c r="D123" s="284"/>
      <c r="E123" s="284"/>
      <c r="F123" s="80"/>
      <c r="G123" s="296">
        <f>G121-G122</f>
        <v>384</v>
      </c>
      <c r="H123" s="296">
        <f t="shared" ref="H123:BN123" si="118">H121-H122</f>
        <v>1152</v>
      </c>
      <c r="I123" s="296">
        <f t="shared" si="118"/>
        <v>1920</v>
      </c>
      <c r="J123" s="296">
        <f t="shared" si="118"/>
        <v>2688</v>
      </c>
      <c r="K123" s="296">
        <f t="shared" si="118"/>
        <v>3456</v>
      </c>
      <c r="L123" s="296">
        <f t="shared" si="118"/>
        <v>4608</v>
      </c>
      <c r="M123" s="296">
        <f t="shared" si="118"/>
        <v>5760</v>
      </c>
      <c r="N123" s="296">
        <f t="shared" si="118"/>
        <v>6912</v>
      </c>
      <c r="O123" s="296">
        <f t="shared" si="118"/>
        <v>8448</v>
      </c>
      <c r="P123" s="296">
        <f t="shared" si="118"/>
        <v>10368</v>
      </c>
      <c r="Q123" s="296">
        <f t="shared" si="118"/>
        <v>12288</v>
      </c>
      <c r="R123" s="296">
        <f t="shared" si="118"/>
        <v>14592</v>
      </c>
      <c r="S123" s="296">
        <f t="shared" si="118"/>
        <v>18662.399999999994</v>
      </c>
      <c r="T123" s="296">
        <f t="shared" si="118"/>
        <v>21980.160000000003</v>
      </c>
      <c r="U123" s="296">
        <f t="shared" si="118"/>
        <v>26127.359999999986</v>
      </c>
      <c r="V123" s="296">
        <f t="shared" si="118"/>
        <v>30274.559999999998</v>
      </c>
      <c r="W123" s="296">
        <f t="shared" si="118"/>
        <v>35665.919999999984</v>
      </c>
      <c r="X123" s="296">
        <f t="shared" si="118"/>
        <v>41472</v>
      </c>
      <c r="Y123" s="296">
        <f t="shared" si="118"/>
        <v>48107.51999999996</v>
      </c>
      <c r="Z123" s="296">
        <f t="shared" si="118"/>
        <v>55987.199999999953</v>
      </c>
      <c r="AA123" s="296">
        <f t="shared" si="118"/>
        <v>65111.039999999979</v>
      </c>
      <c r="AB123" s="296">
        <f t="shared" si="118"/>
        <v>75479.039999999921</v>
      </c>
      <c r="AC123" s="296">
        <f t="shared" si="118"/>
        <v>87091.199999999953</v>
      </c>
      <c r="AD123" s="296">
        <f t="shared" si="118"/>
        <v>100776.95999999996</v>
      </c>
      <c r="AE123" s="296">
        <f t="shared" si="118"/>
        <v>115109.68320000009</v>
      </c>
      <c r="AF123" s="296">
        <f t="shared" si="118"/>
        <v>121380.24959999998</v>
      </c>
      <c r="AG123" s="296">
        <f t="shared" si="118"/>
        <v>128098.71360000002</v>
      </c>
      <c r="AH123" s="296">
        <f t="shared" si="118"/>
        <v>134817.17760000017</v>
      </c>
      <c r="AI123" s="296">
        <f t="shared" si="118"/>
        <v>142431.43680000002</v>
      </c>
      <c r="AJ123" s="296">
        <f t="shared" si="118"/>
        <v>150045.696</v>
      </c>
      <c r="AK123" s="296">
        <f t="shared" si="118"/>
        <v>158107.85279999999</v>
      </c>
      <c r="AL123" s="296">
        <f t="shared" si="118"/>
        <v>166617.90720000025</v>
      </c>
      <c r="AM123" s="296">
        <f t="shared" si="118"/>
        <v>175575.85920000006</v>
      </c>
      <c r="AN123" s="296">
        <f t="shared" si="118"/>
        <v>184981.70880000014</v>
      </c>
      <c r="AO123" s="296">
        <f t="shared" si="118"/>
        <v>194835.45600000024</v>
      </c>
      <c r="AP123" s="296">
        <f t="shared" si="118"/>
        <v>205584.99840000016</v>
      </c>
      <c r="AQ123" s="296">
        <f t="shared" si="118"/>
        <v>233641.30406399979</v>
      </c>
      <c r="AR123" s="296">
        <f t="shared" si="118"/>
        <v>246218.26867199992</v>
      </c>
      <c r="AS123" s="296">
        <f t="shared" si="118"/>
        <v>259278.96268799971</v>
      </c>
      <c r="AT123" s="296">
        <f t="shared" si="118"/>
        <v>272823.38611199963</v>
      </c>
      <c r="AU123" s="296">
        <f t="shared" si="118"/>
        <v>286851.53894399945</v>
      </c>
      <c r="AV123" s="296">
        <f t="shared" si="118"/>
        <v>302330.87999999942</v>
      </c>
      <c r="AW123" s="296">
        <f t="shared" si="118"/>
        <v>317810.22105599986</v>
      </c>
      <c r="AX123" s="296">
        <f t="shared" si="118"/>
        <v>334740.75033599976</v>
      </c>
      <c r="AY123" s="296">
        <f t="shared" si="118"/>
        <v>352155.0090239998</v>
      </c>
      <c r="AZ123" s="296">
        <f t="shared" si="118"/>
        <v>370536.72652799962</v>
      </c>
      <c r="BA123" s="296">
        <f t="shared" si="118"/>
        <v>389402.17343999958</v>
      </c>
      <c r="BB123" s="296">
        <f t="shared" si="118"/>
        <v>409718.80857599946</v>
      </c>
      <c r="BC123" s="296">
        <f t="shared" si="118"/>
        <v>443541.16878336063</v>
      </c>
      <c r="BD123" s="296">
        <f t="shared" si="118"/>
        <v>444063.59654400032</v>
      </c>
      <c r="BE123" s="296">
        <f t="shared" si="118"/>
        <v>445108.45206528017</v>
      </c>
      <c r="BF123" s="296">
        <f t="shared" si="118"/>
        <v>445630.87982592033</v>
      </c>
      <c r="BG123" s="296">
        <f t="shared" si="118"/>
        <v>446675.73534720065</v>
      </c>
      <c r="BH123" s="296">
        <f t="shared" si="118"/>
        <v>447198.16310784034</v>
      </c>
      <c r="BI123" s="296">
        <f t="shared" si="118"/>
        <v>448243.0186291202</v>
      </c>
      <c r="BJ123" s="296">
        <f t="shared" si="118"/>
        <v>448765.44638976036</v>
      </c>
      <c r="BK123" s="296">
        <f t="shared" si="118"/>
        <v>449810.30191104067</v>
      </c>
      <c r="BL123" s="296">
        <f t="shared" si="118"/>
        <v>450855.15743232053</v>
      </c>
      <c r="BM123" s="296">
        <f t="shared" si="118"/>
        <v>451377.58519296022</v>
      </c>
      <c r="BN123" s="297">
        <f t="shared" si="118"/>
        <v>452422.44071424054</v>
      </c>
      <c r="BO123" s="60" t="s">
        <v>101</v>
      </c>
    </row>
    <row r="124" spans="1:68" s="58" customFormat="1">
      <c r="B124" s="364" t="s">
        <v>308</v>
      </c>
      <c r="C124" s="109"/>
      <c r="D124" s="284"/>
      <c r="E124" s="284"/>
      <c r="F124" s="61"/>
      <c r="G124" s="296">
        <f>G121*HLOOKUP(G$6,$G$1:$L$5,$L$5,0)</f>
        <v>0</v>
      </c>
      <c r="H124" s="296">
        <f t="shared" ref="H124:BN124" si="119">H121*HLOOKUP(H$6,$G$1:$L$5,$L$5,0)</f>
        <v>0</v>
      </c>
      <c r="I124" s="296">
        <f t="shared" si="119"/>
        <v>0</v>
      </c>
      <c r="J124" s="296">
        <f t="shared" si="119"/>
        <v>0</v>
      </c>
      <c r="K124" s="296">
        <f t="shared" si="119"/>
        <v>0</v>
      </c>
      <c r="L124" s="296">
        <f t="shared" si="119"/>
        <v>0</v>
      </c>
      <c r="M124" s="296">
        <f t="shared" si="119"/>
        <v>0</v>
      </c>
      <c r="N124" s="296">
        <f t="shared" si="119"/>
        <v>0</v>
      </c>
      <c r="O124" s="296">
        <f t="shared" si="119"/>
        <v>0</v>
      </c>
      <c r="P124" s="296">
        <f t="shared" si="119"/>
        <v>0</v>
      </c>
      <c r="Q124" s="296">
        <f t="shared" si="119"/>
        <v>0</v>
      </c>
      <c r="R124" s="296">
        <f t="shared" si="119"/>
        <v>0</v>
      </c>
      <c r="S124" s="296">
        <f t="shared" si="119"/>
        <v>0</v>
      </c>
      <c r="T124" s="296">
        <f t="shared" si="119"/>
        <v>0</v>
      </c>
      <c r="U124" s="296">
        <f t="shared" si="119"/>
        <v>0</v>
      </c>
      <c r="V124" s="296">
        <f t="shared" si="119"/>
        <v>0</v>
      </c>
      <c r="W124" s="296">
        <f t="shared" si="119"/>
        <v>0</v>
      </c>
      <c r="X124" s="296">
        <f t="shared" si="119"/>
        <v>0</v>
      </c>
      <c r="Y124" s="296">
        <f t="shared" si="119"/>
        <v>0</v>
      </c>
      <c r="Z124" s="296">
        <f t="shared" si="119"/>
        <v>0</v>
      </c>
      <c r="AA124" s="296">
        <f t="shared" si="119"/>
        <v>0</v>
      </c>
      <c r="AB124" s="296">
        <f t="shared" si="119"/>
        <v>0</v>
      </c>
      <c r="AC124" s="296">
        <f t="shared" si="119"/>
        <v>0</v>
      </c>
      <c r="AD124" s="296">
        <f t="shared" si="119"/>
        <v>0</v>
      </c>
      <c r="AE124" s="296">
        <f t="shared" si="119"/>
        <v>0</v>
      </c>
      <c r="AF124" s="296">
        <f t="shared" si="119"/>
        <v>0</v>
      </c>
      <c r="AG124" s="296">
        <f t="shared" si="119"/>
        <v>0</v>
      </c>
      <c r="AH124" s="296">
        <f t="shared" si="119"/>
        <v>0</v>
      </c>
      <c r="AI124" s="296">
        <f t="shared" si="119"/>
        <v>0</v>
      </c>
      <c r="AJ124" s="296">
        <f t="shared" si="119"/>
        <v>0</v>
      </c>
      <c r="AK124" s="296">
        <f t="shared" si="119"/>
        <v>0</v>
      </c>
      <c r="AL124" s="296">
        <f t="shared" si="119"/>
        <v>0</v>
      </c>
      <c r="AM124" s="296">
        <f t="shared" si="119"/>
        <v>0</v>
      </c>
      <c r="AN124" s="296">
        <f t="shared" si="119"/>
        <v>0</v>
      </c>
      <c r="AO124" s="296">
        <f t="shared" si="119"/>
        <v>0</v>
      </c>
      <c r="AP124" s="296">
        <f t="shared" si="119"/>
        <v>0</v>
      </c>
      <c r="AQ124" s="296">
        <f t="shared" si="119"/>
        <v>0</v>
      </c>
      <c r="AR124" s="296">
        <f t="shared" si="119"/>
        <v>0</v>
      </c>
      <c r="AS124" s="296">
        <f t="shared" si="119"/>
        <v>0</v>
      </c>
      <c r="AT124" s="296">
        <f t="shared" si="119"/>
        <v>0</v>
      </c>
      <c r="AU124" s="296">
        <f t="shared" si="119"/>
        <v>0</v>
      </c>
      <c r="AV124" s="296">
        <f t="shared" si="119"/>
        <v>0</v>
      </c>
      <c r="AW124" s="296">
        <f t="shared" si="119"/>
        <v>0</v>
      </c>
      <c r="AX124" s="296">
        <f t="shared" si="119"/>
        <v>0</v>
      </c>
      <c r="AY124" s="296">
        <f t="shared" si="119"/>
        <v>0</v>
      </c>
      <c r="AZ124" s="296">
        <f t="shared" si="119"/>
        <v>0</v>
      </c>
      <c r="BA124" s="296">
        <f t="shared" si="119"/>
        <v>0</v>
      </c>
      <c r="BB124" s="296">
        <f t="shared" si="119"/>
        <v>0</v>
      </c>
      <c r="BC124" s="296">
        <f t="shared" si="119"/>
        <v>0</v>
      </c>
      <c r="BD124" s="296">
        <f t="shared" si="119"/>
        <v>0</v>
      </c>
      <c r="BE124" s="296">
        <f t="shared" si="119"/>
        <v>0</v>
      </c>
      <c r="BF124" s="296">
        <f t="shared" si="119"/>
        <v>0</v>
      </c>
      <c r="BG124" s="296">
        <f t="shared" si="119"/>
        <v>0</v>
      </c>
      <c r="BH124" s="296">
        <f t="shared" si="119"/>
        <v>0</v>
      </c>
      <c r="BI124" s="296">
        <f t="shared" si="119"/>
        <v>0</v>
      </c>
      <c r="BJ124" s="296">
        <f t="shared" si="119"/>
        <v>0</v>
      </c>
      <c r="BK124" s="296">
        <f t="shared" si="119"/>
        <v>0</v>
      </c>
      <c r="BL124" s="296">
        <f t="shared" si="119"/>
        <v>0</v>
      </c>
      <c r="BM124" s="296">
        <f t="shared" si="119"/>
        <v>0</v>
      </c>
      <c r="BN124" s="297">
        <f t="shared" si="119"/>
        <v>0</v>
      </c>
      <c r="BO124" s="60" t="s">
        <v>101</v>
      </c>
    </row>
    <row r="125" spans="1:68" s="58" customFormat="1">
      <c r="B125" s="285"/>
      <c r="C125" s="108"/>
      <c r="D125" s="392"/>
      <c r="E125" s="361"/>
      <c r="F125" s="83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7"/>
      <c r="BO125" s="60" t="s">
        <v>101</v>
      </c>
      <c r="BP125" s="356"/>
    </row>
    <row r="126" spans="1:68" s="60" customFormat="1">
      <c r="B126" s="85" t="s">
        <v>323</v>
      </c>
      <c r="C126" s="109"/>
      <c r="D126" s="284"/>
      <c r="E126" s="284"/>
      <c r="F126" s="80"/>
      <c r="G126" s="368">
        <f>SUMIF($B$28:$B$124,$B$121,G$28:G$124)</f>
        <v>84000</v>
      </c>
      <c r="H126" s="368">
        <f t="shared" ref="H126:BN126" si="120">SUMIF($B$28:$B$124,$B$121,H$28:H$124)</f>
        <v>255600</v>
      </c>
      <c r="I126" s="368">
        <f t="shared" si="120"/>
        <v>424100</v>
      </c>
      <c r="J126" s="368">
        <f t="shared" si="120"/>
        <v>589100</v>
      </c>
      <c r="K126" s="368">
        <f t="shared" si="120"/>
        <v>763700</v>
      </c>
      <c r="L126" s="368">
        <f t="shared" si="120"/>
        <v>1013800</v>
      </c>
      <c r="M126" s="368">
        <f t="shared" si="120"/>
        <v>1273300</v>
      </c>
      <c r="N126" s="368">
        <f t="shared" si="120"/>
        <v>1531600</v>
      </c>
      <c r="O126" s="368">
        <f t="shared" si="120"/>
        <v>1865700</v>
      </c>
      <c r="P126" s="368">
        <f t="shared" si="120"/>
        <v>2291800</v>
      </c>
      <c r="Q126" s="368">
        <f t="shared" si="120"/>
        <v>2721400</v>
      </c>
      <c r="R126" s="368">
        <f t="shared" si="120"/>
        <v>3226800</v>
      </c>
      <c r="S126" s="368">
        <f t="shared" si="120"/>
        <v>4124736</v>
      </c>
      <c r="T126" s="368">
        <f t="shared" si="120"/>
        <v>4863024</v>
      </c>
      <c r="U126" s="368">
        <f t="shared" si="120"/>
        <v>5772924</v>
      </c>
      <c r="V126" s="368">
        <f t="shared" si="120"/>
        <v>6687684</v>
      </c>
      <c r="W126" s="368">
        <f t="shared" si="120"/>
        <v>7881840</v>
      </c>
      <c r="X126" s="368">
        <f t="shared" si="120"/>
        <v>9160668</v>
      </c>
      <c r="Y126" s="368">
        <f t="shared" si="120"/>
        <v>10639620</v>
      </c>
      <c r="Z126" s="368">
        <f t="shared" si="120"/>
        <v>12375828</v>
      </c>
      <c r="AA126" s="368">
        <f t="shared" si="120"/>
        <v>14384736</v>
      </c>
      <c r="AB126" s="368">
        <f t="shared" si="120"/>
        <v>16681680</v>
      </c>
      <c r="AC126" s="368">
        <f t="shared" si="120"/>
        <v>19253808</v>
      </c>
      <c r="AD126" s="368">
        <f t="shared" si="120"/>
        <v>22275648</v>
      </c>
      <c r="AE126" s="368">
        <f t="shared" si="120"/>
        <v>25442216.640000001</v>
      </c>
      <c r="AF126" s="368">
        <f t="shared" si="120"/>
        <v>26823350.880000003</v>
      </c>
      <c r="AG126" s="368">
        <f t="shared" si="120"/>
        <v>28305845.280000001</v>
      </c>
      <c r="AH126" s="368">
        <f t="shared" si="120"/>
        <v>29797437.599999998</v>
      </c>
      <c r="AI126" s="368">
        <f t="shared" si="120"/>
        <v>31476936.959999997</v>
      </c>
      <c r="AJ126" s="368">
        <f t="shared" si="120"/>
        <v>33170899.68</v>
      </c>
      <c r="AK126" s="368">
        <f t="shared" si="120"/>
        <v>34952225.759999998</v>
      </c>
      <c r="AL126" s="368">
        <f t="shared" si="120"/>
        <v>36827330.400000006</v>
      </c>
      <c r="AM126" s="368">
        <f t="shared" si="120"/>
        <v>38814292.799999997</v>
      </c>
      <c r="AN126" s="368">
        <f t="shared" si="120"/>
        <v>40893050.880000003</v>
      </c>
      <c r="AO126" s="368">
        <f t="shared" si="120"/>
        <v>43068503.519999996</v>
      </c>
      <c r="AP126" s="368">
        <f t="shared" si="120"/>
        <v>45438045.119999997</v>
      </c>
      <c r="AQ126" s="368">
        <f t="shared" si="120"/>
        <v>51642649.267200008</v>
      </c>
      <c r="AR126" s="368">
        <f t="shared" si="120"/>
        <v>54420944.083200008</v>
      </c>
      <c r="AS126" s="368">
        <f t="shared" si="120"/>
        <v>57307952.044800006</v>
      </c>
      <c r="AT126" s="368">
        <f t="shared" si="120"/>
        <v>60301783.584000006</v>
      </c>
      <c r="AU126" s="368">
        <f t="shared" si="120"/>
        <v>63409745.030400015</v>
      </c>
      <c r="AV126" s="368">
        <f t="shared" si="120"/>
        <v>66816006.278400004</v>
      </c>
      <c r="AW126" s="368">
        <f t="shared" si="120"/>
        <v>70244942.342400029</v>
      </c>
      <c r="AX126" s="368">
        <f t="shared" si="120"/>
        <v>73987168.780800015</v>
      </c>
      <c r="AY126" s="368">
        <f t="shared" si="120"/>
        <v>77837226.566400036</v>
      </c>
      <c r="AZ126" s="368">
        <f t="shared" si="120"/>
        <v>81886822.732800007</v>
      </c>
      <c r="BA126" s="368">
        <f t="shared" si="120"/>
        <v>86067932.832000002</v>
      </c>
      <c r="BB126" s="368">
        <f t="shared" si="120"/>
        <v>90559939.852799997</v>
      </c>
      <c r="BC126" s="368">
        <f t="shared" si="120"/>
        <v>98030304.110592008</v>
      </c>
      <c r="BD126" s="368">
        <f t="shared" si="120"/>
        <v>98152476.019200012</v>
      </c>
      <c r="BE126" s="368">
        <f t="shared" si="120"/>
        <v>98381718.408960015</v>
      </c>
      <c r="BF126" s="368">
        <f t="shared" si="120"/>
        <v>98492326.161408037</v>
      </c>
      <c r="BG126" s="368">
        <f t="shared" si="120"/>
        <v>98728370.995968029</v>
      </c>
      <c r="BH126" s="368">
        <f t="shared" si="120"/>
        <v>98843740.459776014</v>
      </c>
      <c r="BI126" s="368">
        <f t="shared" si="120"/>
        <v>99069309.529344022</v>
      </c>
      <c r="BJ126" s="368">
        <f t="shared" si="120"/>
        <v>99190393.046784028</v>
      </c>
      <c r="BK126" s="368">
        <f t="shared" si="120"/>
        <v>99420723.827712029</v>
      </c>
      <c r="BL126" s="368">
        <f t="shared" si="120"/>
        <v>99653095.342080042</v>
      </c>
      <c r="BM126" s="368">
        <f t="shared" si="120"/>
        <v>99767376.414720014</v>
      </c>
      <c r="BN126" s="369">
        <f t="shared" si="120"/>
        <v>99996618.804480016</v>
      </c>
      <c r="BO126" s="60" t="s">
        <v>101</v>
      </c>
      <c r="BP126" s="372"/>
    </row>
    <row r="127" spans="1:68" s="60" customFormat="1">
      <c r="B127" s="85" t="s">
        <v>346</v>
      </c>
      <c r="C127" s="109"/>
      <c r="D127" s="284"/>
      <c r="E127" s="284"/>
      <c r="F127" s="80"/>
      <c r="G127" s="368">
        <f>SUMIF($B$28:$B$124,$B$122,G$28:G$124)</f>
        <v>79091</v>
      </c>
      <c r="H127" s="368">
        <f t="shared" ref="H127:BN127" si="121">SUMIF($B$28:$B$124,$B$122,H$28:H$124)</f>
        <v>240500</v>
      </c>
      <c r="I127" s="368">
        <f t="shared" si="121"/>
        <v>399200</v>
      </c>
      <c r="J127" s="368">
        <f t="shared" si="121"/>
        <v>554856</v>
      </c>
      <c r="K127" s="368">
        <f t="shared" si="121"/>
        <v>718791</v>
      </c>
      <c r="L127" s="368">
        <f t="shared" si="121"/>
        <v>954572</v>
      </c>
      <c r="M127" s="368">
        <f t="shared" si="121"/>
        <v>1198383</v>
      </c>
      <c r="N127" s="368">
        <f t="shared" si="121"/>
        <v>1441178</v>
      </c>
      <c r="O127" s="368">
        <f t="shared" si="121"/>
        <v>1756050</v>
      </c>
      <c r="P127" s="368">
        <f t="shared" si="121"/>
        <v>2156970</v>
      </c>
      <c r="Q127" s="368">
        <f t="shared" si="121"/>
        <v>2560889</v>
      </c>
      <c r="R127" s="368">
        <f t="shared" si="121"/>
        <v>3036885</v>
      </c>
      <c r="S127" s="368">
        <f t="shared" si="121"/>
        <v>3882116.1600000006</v>
      </c>
      <c r="T127" s="368">
        <f t="shared" si="121"/>
        <v>4576568.04</v>
      </c>
      <c r="U127" s="368">
        <f t="shared" si="121"/>
        <v>5433491.879999999</v>
      </c>
      <c r="V127" s="368">
        <f t="shared" si="121"/>
        <v>6294583.4400000004</v>
      </c>
      <c r="W127" s="368">
        <f t="shared" si="121"/>
        <v>7418313.7200000007</v>
      </c>
      <c r="X127" s="368">
        <f t="shared" si="121"/>
        <v>8622253.4399999995</v>
      </c>
      <c r="Y127" s="368">
        <f t="shared" si="121"/>
        <v>10013235.120000001</v>
      </c>
      <c r="Z127" s="368">
        <f t="shared" si="121"/>
        <v>11647753.560000002</v>
      </c>
      <c r="AA127" s="368">
        <f t="shared" si="121"/>
        <v>13539086.280000003</v>
      </c>
      <c r="AB127" s="368">
        <f t="shared" si="121"/>
        <v>15700505.400000002</v>
      </c>
      <c r="AC127" s="368">
        <f t="shared" si="121"/>
        <v>18120855.600000005</v>
      </c>
      <c r="AD127" s="368">
        <f t="shared" si="121"/>
        <v>20965219.200000003</v>
      </c>
      <c r="AE127" s="368">
        <f t="shared" si="121"/>
        <v>23945640.292799998</v>
      </c>
      <c r="AF127" s="368">
        <f t="shared" si="121"/>
        <v>25245895.190400001</v>
      </c>
      <c r="AG127" s="368">
        <f t="shared" si="121"/>
        <v>26641350.489599995</v>
      </c>
      <c r="AH127" s="368">
        <f t="shared" si="121"/>
        <v>28044648.6624</v>
      </c>
      <c r="AI127" s="368">
        <f t="shared" si="121"/>
        <v>29625694.531200003</v>
      </c>
      <c r="AJ127" s="368">
        <f t="shared" si="121"/>
        <v>31219115.903999999</v>
      </c>
      <c r="AK127" s="368">
        <f t="shared" si="121"/>
        <v>32895692.265600003</v>
      </c>
      <c r="AL127" s="368">
        <f t="shared" si="121"/>
        <v>34660972.180800006</v>
      </c>
      <c r="AM127" s="368">
        <f t="shared" si="121"/>
        <v>36530499.096000008</v>
      </c>
      <c r="AN127" s="368">
        <f t="shared" si="121"/>
        <v>38486992.795199998</v>
      </c>
      <c r="AO127" s="368">
        <f t="shared" si="121"/>
        <v>40534647.652799994</v>
      </c>
      <c r="AP127" s="368">
        <f t="shared" si="121"/>
        <v>42765335.164799996</v>
      </c>
      <c r="AQ127" s="368">
        <f t="shared" si="121"/>
        <v>48604702.613760009</v>
      </c>
      <c r="AR127" s="368">
        <f t="shared" si="121"/>
        <v>51219706.002048008</v>
      </c>
      <c r="AS127" s="368">
        <f t="shared" si="121"/>
        <v>53936866.994688012</v>
      </c>
      <c r="AT127" s="368">
        <f t="shared" si="121"/>
        <v>56754546.706367999</v>
      </c>
      <c r="AU127" s="368">
        <f t="shared" si="121"/>
        <v>59679105.422976002</v>
      </c>
      <c r="AV127" s="368">
        <f t="shared" si="121"/>
        <v>62886188.567807995</v>
      </c>
      <c r="AW127" s="368">
        <f t="shared" si="121"/>
        <v>66112821.183168001</v>
      </c>
      <c r="AX127" s="368">
        <f t="shared" si="121"/>
        <v>69634933.104960024</v>
      </c>
      <c r="AY127" s="368">
        <f t="shared" si="121"/>
        <v>73258450.583039999</v>
      </c>
      <c r="AZ127" s="368">
        <f t="shared" si="121"/>
        <v>77070859.356095999</v>
      </c>
      <c r="BA127" s="368">
        <f t="shared" si="121"/>
        <v>81005049.52703999</v>
      </c>
      <c r="BB127" s="368">
        <f t="shared" si="121"/>
        <v>85232714.802624017</v>
      </c>
      <c r="BC127" s="368">
        <f t="shared" si="121"/>
        <v>92264119.262622729</v>
      </c>
      <c r="BD127" s="368">
        <f t="shared" si="121"/>
        <v>92378529.58171393</v>
      </c>
      <c r="BE127" s="368">
        <f t="shared" si="121"/>
        <v>92594439.179665938</v>
      </c>
      <c r="BF127" s="368">
        <f t="shared" si="121"/>
        <v>92698919.289838105</v>
      </c>
      <c r="BG127" s="368">
        <f t="shared" si="121"/>
        <v>92920678.990318105</v>
      </c>
      <c r="BH127" s="368">
        <f t="shared" si="121"/>
        <v>93029239.2068813</v>
      </c>
      <c r="BI127" s="368">
        <f t="shared" si="121"/>
        <v>93242026.482670084</v>
      </c>
      <c r="BJ127" s="368">
        <f t="shared" si="121"/>
        <v>93355479.017533466</v>
      </c>
      <c r="BK127" s="368">
        <f t="shared" si="121"/>
        <v>93572346.399713308</v>
      </c>
      <c r="BL127" s="368">
        <f t="shared" si="121"/>
        <v>93790983.778030097</v>
      </c>
      <c r="BM127" s="368">
        <f t="shared" si="121"/>
        <v>93898586.210365444</v>
      </c>
      <c r="BN127" s="369">
        <f t="shared" si="121"/>
        <v>94114495.808317482</v>
      </c>
      <c r="BO127" s="60" t="s">
        <v>101</v>
      </c>
    </row>
    <row r="128" spans="1:68">
      <c r="B128" s="69" t="s">
        <v>327</v>
      </c>
      <c r="C128" s="284"/>
      <c r="D128" s="284"/>
      <c r="E128" s="284"/>
      <c r="F128" s="44"/>
      <c r="G128" s="296">
        <f>SUMIF($B$28:$B$124,$B$123,G$28:G$124)</f>
        <v>4909</v>
      </c>
      <c r="H128" s="296">
        <f t="shared" ref="H128:BN128" si="122">SUMIF($B$28:$B$124,$B$123,H$28:H$124)</f>
        <v>15100</v>
      </c>
      <c r="I128" s="296">
        <f t="shared" si="122"/>
        <v>24900</v>
      </c>
      <c r="J128" s="296">
        <f t="shared" si="122"/>
        <v>34244</v>
      </c>
      <c r="K128" s="296">
        <f t="shared" si="122"/>
        <v>44909</v>
      </c>
      <c r="L128" s="296">
        <f t="shared" si="122"/>
        <v>59228</v>
      </c>
      <c r="M128" s="296">
        <f t="shared" si="122"/>
        <v>74917</v>
      </c>
      <c r="N128" s="296">
        <f t="shared" si="122"/>
        <v>90422</v>
      </c>
      <c r="O128" s="296">
        <f t="shared" si="122"/>
        <v>109650</v>
      </c>
      <c r="P128" s="296">
        <f t="shared" si="122"/>
        <v>134830</v>
      </c>
      <c r="Q128" s="296">
        <f t="shared" si="122"/>
        <v>160511</v>
      </c>
      <c r="R128" s="296">
        <f t="shared" si="122"/>
        <v>189915</v>
      </c>
      <c r="S128" s="296">
        <f t="shared" si="122"/>
        <v>242619.83999999994</v>
      </c>
      <c r="T128" s="296">
        <f t="shared" si="122"/>
        <v>286455.95999999996</v>
      </c>
      <c r="U128" s="296">
        <f t="shared" si="122"/>
        <v>339432.12</v>
      </c>
      <c r="V128" s="296">
        <f t="shared" si="122"/>
        <v>393100.56</v>
      </c>
      <c r="W128" s="296">
        <f t="shared" si="122"/>
        <v>463526.27999999991</v>
      </c>
      <c r="X128" s="296">
        <f t="shared" si="122"/>
        <v>538414.55999999994</v>
      </c>
      <c r="Y128" s="296">
        <f t="shared" si="122"/>
        <v>626384.87999999989</v>
      </c>
      <c r="Z128" s="296">
        <f t="shared" si="122"/>
        <v>728074.44</v>
      </c>
      <c r="AA128" s="296">
        <f t="shared" si="122"/>
        <v>845649.71999999974</v>
      </c>
      <c r="AB128" s="296">
        <f t="shared" si="122"/>
        <v>981174.59999999986</v>
      </c>
      <c r="AC128" s="296">
        <f t="shared" si="122"/>
        <v>1132952.3999999999</v>
      </c>
      <c r="AD128" s="296">
        <f t="shared" si="122"/>
        <v>1310428.7999999998</v>
      </c>
      <c r="AE128" s="296">
        <f t="shared" si="122"/>
        <v>1496576.3472000007</v>
      </c>
      <c r="AF128" s="296">
        <f t="shared" si="122"/>
        <v>1577455.6895999997</v>
      </c>
      <c r="AG128" s="296">
        <f t="shared" si="122"/>
        <v>1664494.7904000012</v>
      </c>
      <c r="AH128" s="296">
        <f t="shared" si="122"/>
        <v>1752788.9375999989</v>
      </c>
      <c r="AI128" s="296">
        <f t="shared" si="122"/>
        <v>1851242.4288000001</v>
      </c>
      <c r="AJ128" s="296">
        <f t="shared" si="122"/>
        <v>1951783.7760000005</v>
      </c>
      <c r="AK128" s="296">
        <f t="shared" si="122"/>
        <v>2056533.4944000002</v>
      </c>
      <c r="AL128" s="296">
        <f t="shared" si="122"/>
        <v>2166358.2192000006</v>
      </c>
      <c r="AM128" s="296">
        <f t="shared" si="122"/>
        <v>2283793.7040000008</v>
      </c>
      <c r="AN128" s="296">
        <f t="shared" si="122"/>
        <v>2406058.0848000008</v>
      </c>
      <c r="AO128" s="296">
        <f t="shared" si="122"/>
        <v>2533855.8671999993</v>
      </c>
      <c r="AP128" s="296">
        <f t="shared" si="122"/>
        <v>2672709.9552000016</v>
      </c>
      <c r="AQ128" s="296">
        <f t="shared" si="122"/>
        <v>3037946.6534400024</v>
      </c>
      <c r="AR128" s="296">
        <f t="shared" si="122"/>
        <v>3201238.0811520014</v>
      </c>
      <c r="AS128" s="296">
        <f t="shared" si="122"/>
        <v>3371085.0501120063</v>
      </c>
      <c r="AT128" s="296">
        <f t="shared" si="122"/>
        <v>3547236.8776320005</v>
      </c>
      <c r="AU128" s="296">
        <f t="shared" si="122"/>
        <v>3730639.6074240012</v>
      </c>
      <c r="AV128" s="296">
        <f t="shared" si="122"/>
        <v>3929817.7105920026</v>
      </c>
      <c r="AW128" s="296">
        <f t="shared" si="122"/>
        <v>4132121.1592320097</v>
      </c>
      <c r="AX128" s="296">
        <f t="shared" si="122"/>
        <v>4352235.6758399997</v>
      </c>
      <c r="AY128" s="296">
        <f t="shared" si="122"/>
        <v>4578775.9833600046</v>
      </c>
      <c r="AZ128" s="296">
        <f t="shared" si="122"/>
        <v>4815963.3767040074</v>
      </c>
      <c r="BA128" s="296">
        <f t="shared" si="122"/>
        <v>5062883.3049599994</v>
      </c>
      <c r="BB128" s="296">
        <f t="shared" si="122"/>
        <v>5327225.0501759984</v>
      </c>
      <c r="BC128" s="296">
        <f t="shared" si="122"/>
        <v>5766184.8479692861</v>
      </c>
      <c r="BD128" s="296">
        <f t="shared" si="122"/>
        <v>5773946.4374860795</v>
      </c>
      <c r="BE128" s="296">
        <f t="shared" si="122"/>
        <v>5787279.2292940803</v>
      </c>
      <c r="BF128" s="296">
        <f t="shared" si="122"/>
        <v>5793406.8715699296</v>
      </c>
      <c r="BG128" s="296">
        <f t="shared" si="122"/>
        <v>5807692.0056499224</v>
      </c>
      <c r="BH128" s="296">
        <f t="shared" si="122"/>
        <v>5814501.2528947163</v>
      </c>
      <c r="BI128" s="296">
        <f t="shared" si="122"/>
        <v>5827283.04667392</v>
      </c>
      <c r="BJ128" s="296">
        <f t="shared" si="122"/>
        <v>5834914.0292505566</v>
      </c>
      <c r="BK128" s="296">
        <f t="shared" si="122"/>
        <v>5848377.4279987179</v>
      </c>
      <c r="BL128" s="296">
        <f t="shared" si="122"/>
        <v>5862111.5640499229</v>
      </c>
      <c r="BM128" s="296">
        <f t="shared" si="122"/>
        <v>5868790.2043545637</v>
      </c>
      <c r="BN128" s="297">
        <f t="shared" si="122"/>
        <v>5882122.9961625542</v>
      </c>
      <c r="BO128" s="60" t="s">
        <v>101</v>
      </c>
    </row>
    <row r="129" spans="1:67">
      <c r="B129" s="71" t="s">
        <v>307</v>
      </c>
      <c r="C129" s="393"/>
      <c r="D129" s="393"/>
      <c r="E129" s="393"/>
      <c r="F129" s="371"/>
      <c r="G129" s="302">
        <f>SUMIF($B$28:$B$124,$B$124,G$28:G$124)</f>
        <v>0</v>
      </c>
      <c r="H129" s="302">
        <f t="shared" ref="H129:BN129" si="123">SUMIF($B$28:$B$124,$B$124,H$28:H$124)</f>
        <v>0</v>
      </c>
      <c r="I129" s="302">
        <f t="shared" si="123"/>
        <v>0</v>
      </c>
      <c r="J129" s="302">
        <f t="shared" si="123"/>
        <v>0</v>
      </c>
      <c r="K129" s="302">
        <f t="shared" si="123"/>
        <v>0</v>
      </c>
      <c r="L129" s="302">
        <f t="shared" si="123"/>
        <v>0</v>
      </c>
      <c r="M129" s="302">
        <f t="shared" si="123"/>
        <v>0</v>
      </c>
      <c r="N129" s="302">
        <f t="shared" si="123"/>
        <v>0</v>
      </c>
      <c r="O129" s="302">
        <f t="shared" si="123"/>
        <v>0</v>
      </c>
      <c r="P129" s="302">
        <f t="shared" si="123"/>
        <v>0</v>
      </c>
      <c r="Q129" s="302">
        <f t="shared" si="123"/>
        <v>0</v>
      </c>
      <c r="R129" s="302">
        <f t="shared" si="123"/>
        <v>0</v>
      </c>
      <c r="S129" s="302">
        <f t="shared" si="123"/>
        <v>0</v>
      </c>
      <c r="T129" s="302">
        <f t="shared" si="123"/>
        <v>0</v>
      </c>
      <c r="U129" s="302">
        <f t="shared" si="123"/>
        <v>0</v>
      </c>
      <c r="V129" s="302">
        <f t="shared" si="123"/>
        <v>0</v>
      </c>
      <c r="W129" s="302">
        <f t="shared" si="123"/>
        <v>0</v>
      </c>
      <c r="X129" s="302">
        <f t="shared" si="123"/>
        <v>0</v>
      </c>
      <c r="Y129" s="302">
        <f t="shared" si="123"/>
        <v>0</v>
      </c>
      <c r="Z129" s="302">
        <f t="shared" si="123"/>
        <v>0</v>
      </c>
      <c r="AA129" s="302">
        <f t="shared" si="123"/>
        <v>0</v>
      </c>
      <c r="AB129" s="302">
        <f t="shared" si="123"/>
        <v>0</v>
      </c>
      <c r="AC129" s="302">
        <f t="shared" si="123"/>
        <v>0</v>
      </c>
      <c r="AD129" s="302">
        <f t="shared" si="123"/>
        <v>0</v>
      </c>
      <c r="AE129" s="302">
        <f t="shared" si="123"/>
        <v>0</v>
      </c>
      <c r="AF129" s="302">
        <f t="shared" si="123"/>
        <v>0</v>
      </c>
      <c r="AG129" s="302">
        <f t="shared" si="123"/>
        <v>0</v>
      </c>
      <c r="AH129" s="302">
        <f t="shared" si="123"/>
        <v>0</v>
      </c>
      <c r="AI129" s="302">
        <f t="shared" si="123"/>
        <v>0</v>
      </c>
      <c r="AJ129" s="302">
        <f t="shared" si="123"/>
        <v>0</v>
      </c>
      <c r="AK129" s="302">
        <f t="shared" si="123"/>
        <v>0</v>
      </c>
      <c r="AL129" s="302">
        <f t="shared" si="123"/>
        <v>0</v>
      </c>
      <c r="AM129" s="302">
        <f t="shared" si="123"/>
        <v>0</v>
      </c>
      <c r="AN129" s="302">
        <f t="shared" si="123"/>
        <v>0</v>
      </c>
      <c r="AO129" s="302">
        <f t="shared" si="123"/>
        <v>0</v>
      </c>
      <c r="AP129" s="302">
        <f t="shared" si="123"/>
        <v>0</v>
      </c>
      <c r="AQ129" s="302">
        <f t="shared" si="123"/>
        <v>0</v>
      </c>
      <c r="AR129" s="302">
        <f t="shared" si="123"/>
        <v>0</v>
      </c>
      <c r="AS129" s="302">
        <f t="shared" si="123"/>
        <v>0</v>
      </c>
      <c r="AT129" s="302">
        <f t="shared" si="123"/>
        <v>0</v>
      </c>
      <c r="AU129" s="302">
        <f t="shared" si="123"/>
        <v>0</v>
      </c>
      <c r="AV129" s="302">
        <f t="shared" si="123"/>
        <v>0</v>
      </c>
      <c r="AW129" s="302">
        <f t="shared" si="123"/>
        <v>0</v>
      </c>
      <c r="AX129" s="302">
        <f t="shared" si="123"/>
        <v>0</v>
      </c>
      <c r="AY129" s="302">
        <f t="shared" si="123"/>
        <v>0</v>
      </c>
      <c r="AZ129" s="302">
        <f t="shared" si="123"/>
        <v>0</v>
      </c>
      <c r="BA129" s="302">
        <f t="shared" si="123"/>
        <v>0</v>
      </c>
      <c r="BB129" s="302">
        <f t="shared" si="123"/>
        <v>0</v>
      </c>
      <c r="BC129" s="302">
        <f t="shared" si="123"/>
        <v>0</v>
      </c>
      <c r="BD129" s="302">
        <f t="shared" si="123"/>
        <v>0</v>
      </c>
      <c r="BE129" s="302">
        <f t="shared" si="123"/>
        <v>0</v>
      </c>
      <c r="BF129" s="302">
        <f t="shared" si="123"/>
        <v>0</v>
      </c>
      <c r="BG129" s="302">
        <f t="shared" si="123"/>
        <v>0</v>
      </c>
      <c r="BH129" s="302">
        <f t="shared" si="123"/>
        <v>0</v>
      </c>
      <c r="BI129" s="302">
        <f t="shared" si="123"/>
        <v>0</v>
      </c>
      <c r="BJ129" s="302">
        <f t="shared" si="123"/>
        <v>0</v>
      </c>
      <c r="BK129" s="302">
        <f t="shared" si="123"/>
        <v>0</v>
      </c>
      <c r="BL129" s="302">
        <f t="shared" si="123"/>
        <v>0</v>
      </c>
      <c r="BM129" s="302">
        <f t="shared" si="123"/>
        <v>0</v>
      </c>
      <c r="BN129" s="303">
        <f t="shared" si="123"/>
        <v>0</v>
      </c>
      <c r="BO129" s="60" t="s">
        <v>101</v>
      </c>
    </row>
    <row r="130" spans="1:67">
      <c r="C130" s="374"/>
      <c r="D130" s="374"/>
      <c r="E130" s="37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304"/>
      <c r="AQ130" s="304"/>
      <c r="AR130" s="304"/>
      <c r="AS130" s="304"/>
      <c r="AT130" s="304"/>
      <c r="AU130" s="304"/>
      <c r="AV130" s="304"/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60" t="s">
        <v>101</v>
      </c>
    </row>
    <row r="131" spans="1:67">
      <c r="C131" s="374"/>
      <c r="D131" s="374"/>
      <c r="E131" s="37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304"/>
      <c r="AQ131" s="304"/>
      <c r="AR131" s="304"/>
      <c r="AS131" s="304"/>
      <c r="AT131" s="304"/>
      <c r="AU131" s="304"/>
      <c r="AV131" s="304"/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60" t="s">
        <v>101</v>
      </c>
    </row>
    <row r="132" spans="1:67">
      <c r="B132" s="39" t="s">
        <v>103</v>
      </c>
      <c r="C132" s="394"/>
      <c r="D132" s="394"/>
      <c r="E132" s="394"/>
      <c r="F132" s="39"/>
      <c r="G132" s="305"/>
      <c r="H132" s="305"/>
      <c r="I132" s="305"/>
      <c r="J132" s="305"/>
      <c r="K132" s="305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4"/>
      <c r="AN132" s="304"/>
      <c r="AO132" s="304"/>
      <c r="AP132" s="304"/>
      <c r="AQ132" s="304"/>
      <c r="AR132" s="304"/>
      <c r="AS132" s="304"/>
      <c r="AT132" s="304"/>
      <c r="AU132" s="304"/>
      <c r="AV132" s="304"/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60" t="s">
        <v>101</v>
      </c>
    </row>
    <row r="133" spans="1:67">
      <c r="B133" s="39" t="s">
        <v>59</v>
      </c>
      <c r="C133" s="394"/>
      <c r="D133" s="394"/>
      <c r="E133" s="394"/>
      <c r="F133" s="39"/>
      <c r="G133" s="305" t="s">
        <v>75</v>
      </c>
      <c r="H133" s="305" t="s">
        <v>76</v>
      </c>
      <c r="I133" s="305" t="s">
        <v>77</v>
      </c>
      <c r="J133" s="305" t="s">
        <v>78</v>
      </c>
      <c r="K133" s="305" t="s">
        <v>79</v>
      </c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04"/>
      <c r="AN133" s="304"/>
      <c r="AO133" s="304"/>
      <c r="AP133" s="304"/>
      <c r="AQ133" s="304"/>
      <c r="AR133" s="304"/>
      <c r="AS133" s="304"/>
      <c r="AT133" s="304"/>
      <c r="AU133" s="304"/>
      <c r="AV133" s="304"/>
      <c r="AW133" s="304"/>
      <c r="AX133" s="304"/>
      <c r="AY133" s="304"/>
      <c r="AZ133" s="304"/>
      <c r="BA133" s="304"/>
      <c r="BB133" s="304"/>
      <c r="BC133" s="304"/>
      <c r="BD133" s="304"/>
      <c r="BE133" s="304"/>
      <c r="BF133" s="304"/>
      <c r="BG133" s="304"/>
      <c r="BH133" s="304"/>
      <c r="BI133" s="304"/>
      <c r="BJ133" s="304"/>
      <c r="BK133" s="304"/>
      <c r="BL133" s="304"/>
      <c r="BM133" s="304"/>
      <c r="BN133" s="304"/>
      <c r="BO133" s="60" t="s">
        <v>101</v>
      </c>
    </row>
    <row r="134" spans="1:67">
      <c r="B134" s="39" t="s">
        <v>82</v>
      </c>
      <c r="C134" s="394"/>
      <c r="D134" s="394"/>
      <c r="E134" s="394"/>
      <c r="F134" s="39"/>
      <c r="G134" s="305">
        <v>12</v>
      </c>
      <c r="H134" s="305">
        <v>12</v>
      </c>
      <c r="I134" s="305">
        <v>12</v>
      </c>
      <c r="J134" s="305">
        <v>12</v>
      </c>
      <c r="K134" s="305">
        <v>12</v>
      </c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304"/>
      <c r="AQ134" s="304"/>
      <c r="AR134" s="304"/>
      <c r="AS134" s="304"/>
      <c r="AT134" s="304"/>
      <c r="AU134" s="304"/>
      <c r="AV134" s="304"/>
      <c r="AW134" s="304"/>
      <c r="AX134" s="304"/>
      <c r="AY134" s="304"/>
      <c r="AZ134" s="304"/>
      <c r="BA134" s="304"/>
      <c r="BB134" s="304"/>
      <c r="BC134" s="304"/>
      <c r="BD134" s="304"/>
      <c r="BE134" s="304"/>
      <c r="BF134" s="304"/>
      <c r="BG134" s="304"/>
      <c r="BH134" s="304"/>
      <c r="BI134" s="304"/>
      <c r="BJ134" s="304"/>
      <c r="BK134" s="304"/>
      <c r="BL134" s="304"/>
      <c r="BM134" s="304"/>
      <c r="BN134" s="304"/>
      <c r="BO134" s="60" t="s">
        <v>101</v>
      </c>
    </row>
    <row r="135" spans="1:67" s="60" customFormat="1">
      <c r="A135" s="60">
        <f>Revenue_B2C!A135</f>
        <v>1</v>
      </c>
      <c r="B135" s="85" t="str">
        <f>Revenue_B2C!B135</f>
        <v>Automotive</v>
      </c>
      <c r="C135" s="284"/>
      <c r="D135" s="284"/>
      <c r="E135" s="284"/>
      <c r="F135" s="61"/>
      <c r="G135" s="368">
        <f>SUMIF($G$6:$BN$6,G$133,$G$32:$BN$32)</f>
        <v>13440</v>
      </c>
      <c r="H135" s="368">
        <f>SUMIF($G$6:$BN$6,H$133,$G$32:$BN$32)</f>
        <v>110375.99999999996</v>
      </c>
      <c r="I135" s="368">
        <f>SUMIF($G$6:$BN$6,I$133,$G$32:$BN$32)</f>
        <v>341941.82400000014</v>
      </c>
      <c r="J135" s="368">
        <f>SUMIF($G$6:$BN$6,J$133,$G$32:$BN$32)</f>
        <v>687802.75199999998</v>
      </c>
      <c r="K135" s="369">
        <f>SUMIF($G$6:$BN$6,K$133,$G$32:$BN$32)</f>
        <v>979388.79252480064</v>
      </c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60" t="s">
        <v>101</v>
      </c>
    </row>
    <row r="136" spans="1:67">
      <c r="A136" s="56">
        <f>Revenue_B2C!A136</f>
        <v>2</v>
      </c>
      <c r="B136" s="85" t="str">
        <f>Revenue_B2C!B136</f>
        <v>Desktops/Laptops</v>
      </c>
      <c r="C136" s="284"/>
      <c r="D136" s="284"/>
      <c r="E136" s="284"/>
      <c r="F136" s="44"/>
      <c r="G136" s="296">
        <f>SUMIF($G$6:$BN$6,G$133,$G$39:$BN$39)</f>
        <v>264600</v>
      </c>
      <c r="H136" s="296">
        <f>SUMIF($G$6:$BN$6,H$133,$G$39:$BN$39)</f>
        <v>2212056</v>
      </c>
      <c r="I136" s="296">
        <f>SUMIF($G$6:$BN$6,I$133,$G$39:$BN$39)</f>
        <v>6845368.3199999966</v>
      </c>
      <c r="J136" s="296">
        <f>SUMIF($G$6:$BN$6,J$133,$G$39:$BN$39)</f>
        <v>13764873.023999989</v>
      </c>
      <c r="K136" s="297">
        <f>SUMIF($G$6:$BN$6,K$133,$G$39:$BN$39)</f>
        <v>19591585.219584033</v>
      </c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304"/>
      <c r="AQ136" s="304"/>
      <c r="AR136" s="304"/>
      <c r="AS136" s="304"/>
      <c r="AT136" s="304"/>
      <c r="AU136" s="304"/>
      <c r="AV136" s="304"/>
      <c r="AW136" s="304"/>
      <c r="AX136" s="304"/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60" t="s">
        <v>101</v>
      </c>
    </row>
    <row r="137" spans="1:67">
      <c r="A137" s="56">
        <f>Revenue_B2C!A137</f>
        <v>3</v>
      </c>
      <c r="B137" s="85" t="str">
        <f>Revenue_B2C!B137</f>
        <v>Electronics</v>
      </c>
      <c r="C137" s="284"/>
      <c r="D137" s="284"/>
      <c r="E137" s="284"/>
      <c r="F137" s="44"/>
      <c r="G137" s="296">
        <f>SUMIF($G$6:$BN$6,G$133,$G$46:$BN$46)</f>
        <v>70875</v>
      </c>
      <c r="H137" s="296">
        <f>SUMIF($G$6:$BN$6,H$133,$G$46:$BN$46)</f>
        <v>592515</v>
      </c>
      <c r="I137" s="296">
        <f>SUMIF($G$6:$BN$6,I$133,$G$46:$BN$46)</f>
        <v>1833580.8000000021</v>
      </c>
      <c r="J137" s="296">
        <f>SUMIF($G$6:$BN$6,J$133,$G$46:$BN$46)</f>
        <v>3687019.56</v>
      </c>
      <c r="K137" s="297">
        <f>SUMIF($G$6:$BN$6,K$133,$G$46:$BN$46)</f>
        <v>5247746.0409599999</v>
      </c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  <c r="AT137" s="304"/>
      <c r="AU137" s="304"/>
      <c r="AV137" s="304"/>
      <c r="AW137" s="304"/>
      <c r="AX137" s="304"/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60" t="s">
        <v>101</v>
      </c>
    </row>
    <row r="138" spans="1:67">
      <c r="A138" s="56">
        <f>Revenue_B2C!A138</f>
        <v>4</v>
      </c>
      <c r="B138" s="85" t="str">
        <f>Revenue_B2C!B138</f>
        <v>Fashion</v>
      </c>
      <c r="C138" s="284"/>
      <c r="D138" s="284"/>
      <c r="E138" s="284"/>
      <c r="F138" s="44"/>
      <c r="G138" s="296">
        <f>SUMIF($G$6:$BN$6,G$133,$G$53:$BN$53)</f>
        <v>70280</v>
      </c>
      <c r="H138" s="296">
        <f>SUMIF($G$6:$BN$6,H$133,$G$53:$BN$53)</f>
        <v>589377.59999999986</v>
      </c>
      <c r="I138" s="296">
        <f>SUMIF($G$6:$BN$6,I$133,$G$53:$BN$53)</f>
        <v>1825322.6880000003</v>
      </c>
      <c r="J138" s="296">
        <f>SUMIF($G$6:$BN$6,J$133,$G$53:$BN$53)</f>
        <v>3670044.9408000004</v>
      </c>
      <c r="K138" s="297">
        <f>SUMIF($G$6:$BN$6,K$133,$G$53:$BN$53)</f>
        <v>5224930.6411008053</v>
      </c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304"/>
      <c r="AQ138" s="304"/>
      <c r="AR138" s="304"/>
      <c r="AS138" s="304"/>
      <c r="AT138" s="304"/>
      <c r="AU138" s="304"/>
      <c r="AV138" s="304"/>
      <c r="AW138" s="304"/>
      <c r="AX138" s="304"/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60" t="s">
        <v>101</v>
      </c>
    </row>
    <row r="139" spans="1:67">
      <c r="A139" s="56">
        <f>Revenue_B2C!A139</f>
        <v>5</v>
      </c>
      <c r="B139" s="85" t="str">
        <f>Revenue_B2C!B139</f>
        <v>Health&amp;Beauty</v>
      </c>
      <c r="C139" s="284"/>
      <c r="D139" s="284"/>
      <c r="E139" s="284"/>
      <c r="F139" s="44"/>
      <c r="G139" s="296">
        <f>SUMIF($G$6:$BN$6,G$133,$G$60:$BN$60)</f>
        <v>10500</v>
      </c>
      <c r="H139" s="296">
        <f>SUMIF($G$6:$BN$6,H$133,$G$60:$BN$60)</f>
        <v>88451.999999999927</v>
      </c>
      <c r="I139" s="296">
        <f>SUMIF($G$6:$BN$6,I$133,$G$60:$BN$60)</f>
        <v>274043.34719999984</v>
      </c>
      <c r="J139" s="296">
        <f>SUMIF($G$6:$BN$6,J$133,$G$60:$BN$60)</f>
        <v>550453.83321599965</v>
      </c>
      <c r="K139" s="297">
        <f>SUMIF($G$6:$BN$6,K$133,$G$60:$BN$60)</f>
        <v>783739.59616512025</v>
      </c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  <c r="AT139" s="304"/>
      <c r="AU139" s="304"/>
      <c r="AV139" s="304"/>
      <c r="AW139" s="304"/>
      <c r="AX139" s="304"/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4"/>
      <c r="BN139" s="304"/>
      <c r="BO139" s="60" t="s">
        <v>101</v>
      </c>
    </row>
    <row r="140" spans="1:67">
      <c r="A140" s="56">
        <f>Revenue_B2C!A140</f>
        <v>6</v>
      </c>
      <c r="B140" s="85" t="str">
        <f>Revenue_B2C!B140</f>
        <v>Home and Garden</v>
      </c>
      <c r="C140" s="284"/>
      <c r="D140" s="284"/>
      <c r="E140" s="284"/>
      <c r="F140" s="44"/>
      <c r="G140" s="296">
        <f>SUMIF($G$6:$BN$6,G$133,$G$67:$BN$67)</f>
        <v>26460</v>
      </c>
      <c r="H140" s="296">
        <f>SUMIF($G$6:$BN$6,H$133,$G$67:$BN$67)</f>
        <v>221356.79999999996</v>
      </c>
      <c r="I140" s="296">
        <f>SUMIF($G$6:$BN$6,I$133,$G$67:$BN$67)</f>
        <v>684863.42399999988</v>
      </c>
      <c r="J140" s="296">
        <f>SUMIF($G$6:$BN$6,J$133,$G$67:$BN$67)</f>
        <v>1376663.6620800002</v>
      </c>
      <c r="K140" s="297">
        <f>SUMIF($G$6:$BN$6,K$133,$G$67:$BN$67)</f>
        <v>1958777.5850495999</v>
      </c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4"/>
      <c r="AR140" s="304"/>
      <c r="AS140" s="304"/>
      <c r="AT140" s="304"/>
      <c r="AU140" s="304"/>
      <c r="AV140" s="304"/>
      <c r="AW140" s="304"/>
      <c r="AX140" s="304"/>
      <c r="AY140" s="304"/>
      <c r="AZ140" s="304"/>
      <c r="BA140" s="304"/>
      <c r="BB140" s="304"/>
      <c r="BC140" s="304"/>
      <c r="BD140" s="304"/>
      <c r="BE140" s="304"/>
      <c r="BF140" s="304"/>
      <c r="BG140" s="304"/>
      <c r="BH140" s="304"/>
      <c r="BI140" s="304"/>
      <c r="BJ140" s="304"/>
      <c r="BK140" s="304"/>
      <c r="BL140" s="304"/>
      <c r="BM140" s="304"/>
      <c r="BN140" s="304"/>
      <c r="BO140" s="60" t="s">
        <v>101</v>
      </c>
    </row>
    <row r="141" spans="1:67">
      <c r="A141" s="56">
        <f>Revenue_B2C!A141</f>
        <v>7</v>
      </c>
      <c r="B141" s="85" t="str">
        <f>Revenue_B2C!B141</f>
        <v>Kitchen Appliances</v>
      </c>
      <c r="C141" s="284"/>
      <c r="D141" s="284"/>
      <c r="E141" s="284"/>
      <c r="F141" s="44"/>
      <c r="G141" s="296">
        <f>SUMIF($G$6:$BN$6,G$133,$G$74:$BN$74)</f>
        <v>40950</v>
      </c>
      <c r="H141" s="296">
        <f>SUMIF($G$6:$BN$6,H$133,$G$74:$BN$74)</f>
        <v>342576</v>
      </c>
      <c r="I141" s="296">
        <f>SUMIF($G$6:$BN$6,I$133,$G$74:$BN$74)</f>
        <v>1059907.6800000011</v>
      </c>
      <c r="J141" s="296">
        <f>SUMIF($G$6:$BN$6,J$133,$G$74:$BN$74)</f>
        <v>2130550.9055999983</v>
      </c>
      <c r="K141" s="297">
        <f>SUMIF($G$6:$BN$6,K$133,$G$74:$BN$74)</f>
        <v>3031441.5006719991</v>
      </c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4"/>
      <c r="AR141" s="304"/>
      <c r="AS141" s="304"/>
      <c r="AT141" s="304"/>
      <c r="AU141" s="304"/>
      <c r="AV141" s="304"/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60" t="s">
        <v>101</v>
      </c>
    </row>
    <row r="142" spans="1:67">
      <c r="A142" s="56">
        <f>Revenue_B2C!A142</f>
        <v>8</v>
      </c>
      <c r="B142" s="85" t="str">
        <f>Revenue_B2C!B142</f>
        <v>Mobile Phones Accessories</v>
      </c>
      <c r="C142" s="284"/>
      <c r="D142" s="284"/>
      <c r="E142" s="284"/>
      <c r="F142" s="44"/>
      <c r="G142" s="296">
        <f>SUMIF($G$6:$BN$6,G$133,$G$81:$BN$81)</f>
        <v>15168</v>
      </c>
      <c r="H142" s="296">
        <f>SUMIF($G$6:$BN$6,H$133,$G$81:$BN$81)</f>
        <v>126385.91999999993</v>
      </c>
      <c r="I142" s="296">
        <f>SUMIF($G$6:$BN$6,I$133,$G$81:$BN$81)</f>
        <v>391238.55360000016</v>
      </c>
      <c r="J142" s="296">
        <f>SUMIF($G$6:$BN$6,J$133,$G$81:$BN$81)</f>
        <v>786664.94975999952</v>
      </c>
      <c r="K142" s="297">
        <f>SUMIF($G$6:$BN$6,K$133,$G$81:$BN$81)</f>
        <v>1119562.6910515213</v>
      </c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60" t="s">
        <v>101</v>
      </c>
    </row>
    <row r="143" spans="1:67">
      <c r="A143" s="56">
        <f>Revenue_B2C!A143</f>
        <v>9</v>
      </c>
      <c r="B143" s="85" t="str">
        <f>Revenue_B2C!B143</f>
        <v>Smarthome</v>
      </c>
      <c r="C143" s="284"/>
      <c r="D143" s="284"/>
      <c r="E143" s="284"/>
      <c r="F143" s="44"/>
      <c r="G143" s="296">
        <f>SUMIF($G$6:$BN$6,G$133,$G$88:$BN$88)</f>
        <v>29106</v>
      </c>
      <c r="H143" s="296">
        <f>SUMIF($G$6:$BN$6,H$133,$G$88:$BN$88)</f>
        <v>243492.48000000013</v>
      </c>
      <c r="I143" s="296">
        <f>SUMIF($G$6:$BN$6,I$133,$G$88:$BN$88)</f>
        <v>753349.76639999996</v>
      </c>
      <c r="J143" s="296">
        <f>SUMIF($G$6:$BN$6,J$133,$G$88:$BN$88)</f>
        <v>1514330.0282879996</v>
      </c>
      <c r="K143" s="297">
        <f>SUMIF($G$6:$BN$6,K$133,$G$88:$BN$88)</f>
        <v>2154655.3435545582</v>
      </c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4"/>
      <c r="AR143" s="304"/>
      <c r="AS143" s="304"/>
      <c r="AT143" s="304"/>
      <c r="AU143" s="304"/>
      <c r="AV143" s="304"/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60" t="s">
        <v>101</v>
      </c>
    </row>
    <row r="144" spans="1:67">
      <c r="A144" s="56">
        <f>Revenue_B2C!A144</f>
        <v>10</v>
      </c>
      <c r="B144" s="85" t="str">
        <f>Revenue_B2C!B144</f>
        <v>Sports &amp; Outdoor</v>
      </c>
      <c r="C144" s="284"/>
      <c r="D144" s="284"/>
      <c r="E144" s="284"/>
      <c r="F144" s="44"/>
      <c r="G144" s="296">
        <f>SUMIF($G$6:$BN$6,G$133,$G$95:$BN$95)</f>
        <v>8640</v>
      </c>
      <c r="H144" s="296">
        <f>SUMIF($G$6:$BN$6,H$133,$G$95:$BN$95)</f>
        <v>70955.999999999971</v>
      </c>
      <c r="I144" s="296">
        <f>SUMIF($G$6:$BN$6,I$133,$G$95:$BN$95)</f>
        <v>219819.74400000004</v>
      </c>
      <c r="J144" s="296">
        <f>SUMIF($G$6:$BN$6,J$133,$G$95:$BN$95)</f>
        <v>442158.91200000019</v>
      </c>
      <c r="K144" s="297">
        <f>SUMIF($G$6:$BN$6,K$133,$G$95:$BN$95)</f>
        <v>629607.08090880024</v>
      </c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304"/>
      <c r="AQ144" s="304"/>
      <c r="AR144" s="304"/>
      <c r="AS144" s="304"/>
      <c r="AT144" s="304"/>
      <c r="AU144" s="304"/>
      <c r="AV144" s="304"/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60" t="s">
        <v>101</v>
      </c>
    </row>
    <row r="145" spans="1:67">
      <c r="A145" s="56">
        <f>Revenue_B2C!A145</f>
        <v>11</v>
      </c>
      <c r="B145" s="85" t="str">
        <f>Revenue_B2C!B145</f>
        <v>Toys &amp; Hobbies</v>
      </c>
      <c r="C145" s="284"/>
      <c r="D145" s="284"/>
      <c r="E145" s="284"/>
      <c r="F145" s="44"/>
      <c r="G145" s="296">
        <f>SUMIF($G$6:$BN$6,G$133,$G$102:$BN$102)</f>
        <v>11520</v>
      </c>
      <c r="H145" s="296">
        <f>SUMIF($G$6:$BN$6,H$133,$G$102:$BN$102)</f>
        <v>94607.999999999942</v>
      </c>
      <c r="I145" s="296">
        <f>SUMIF($G$6:$BN$6,I$133,$G$102:$BN$102)</f>
        <v>293092.99199999997</v>
      </c>
      <c r="J145" s="296">
        <f>SUMIF($G$6:$BN$6,J$133,$G$102:$BN$102)</f>
        <v>589545.21600000001</v>
      </c>
      <c r="K145" s="297">
        <f>SUMIF($G$6:$BN$6,K$133,$G$102:$BN$102)</f>
        <v>839476.10787839966</v>
      </c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  <c r="AQ145" s="304"/>
      <c r="AR145" s="304"/>
      <c r="AS145" s="304"/>
      <c r="AT145" s="304"/>
      <c r="AU145" s="304"/>
      <c r="AV145" s="304"/>
      <c r="AW145" s="304"/>
      <c r="AX145" s="304"/>
      <c r="AY145" s="304"/>
      <c r="AZ145" s="304"/>
      <c r="BA145" s="304"/>
      <c r="BB145" s="304"/>
      <c r="BC145" s="304"/>
      <c r="BD145" s="304"/>
      <c r="BE145" s="304"/>
      <c r="BF145" s="304"/>
      <c r="BG145" s="304"/>
      <c r="BH145" s="304"/>
      <c r="BI145" s="304"/>
      <c r="BJ145" s="304"/>
      <c r="BK145" s="304"/>
      <c r="BL145" s="304"/>
      <c r="BM145" s="304"/>
      <c r="BN145" s="304"/>
      <c r="BO145" s="60" t="s">
        <v>101</v>
      </c>
    </row>
    <row r="146" spans="1:67">
      <c r="A146" s="56">
        <f>Revenue_B2C!A146</f>
        <v>12</v>
      </c>
      <c r="B146" s="85" t="str">
        <f>Revenue_B2C!B146</f>
        <v>Watches</v>
      </c>
      <c r="C146" s="284"/>
      <c r="D146" s="284"/>
      <c r="E146" s="284"/>
      <c r="F146" s="44"/>
      <c r="G146" s="296">
        <f>SUMIF($G$6:$BN$6,G$133,$G$109:$BN$109)</f>
        <v>82620</v>
      </c>
      <c r="H146" s="296">
        <f>SUMIF($G$6:$BN$6,H$133,$G$109:$BN$109)</f>
        <v>693278.99999999953</v>
      </c>
      <c r="I146" s="296">
        <f>SUMIF($G$6:$BN$6,I$133,$G$109:$BN$109)</f>
        <v>2146076.8559999992</v>
      </c>
      <c r="J146" s="296">
        <f>SUMIF($G$6:$BN$6,J$133,$G$109:$BN$109)</f>
        <v>4313090.1254399987</v>
      </c>
      <c r="K146" s="297">
        <f>SUMIF($G$6:$BN$6,K$133,$G$109:$BN$109)</f>
        <v>6139220.0368896034</v>
      </c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4"/>
      <c r="AI146" s="304"/>
      <c r="AJ146" s="304"/>
      <c r="AK146" s="304"/>
      <c r="AL146" s="304"/>
      <c r="AM146" s="304"/>
      <c r="AN146" s="304"/>
      <c r="AO146" s="304"/>
      <c r="AP146" s="304"/>
      <c r="AQ146" s="304"/>
      <c r="AR146" s="304"/>
      <c r="AS146" s="304"/>
      <c r="AT146" s="304"/>
      <c r="AU146" s="304"/>
      <c r="AV146" s="304"/>
      <c r="AW146" s="304"/>
      <c r="AX146" s="304"/>
      <c r="AY146" s="304"/>
      <c r="AZ146" s="304"/>
      <c r="BA146" s="304"/>
      <c r="BB146" s="304"/>
      <c r="BC146" s="304"/>
      <c r="BD146" s="304"/>
      <c r="BE146" s="304"/>
      <c r="BF146" s="304"/>
      <c r="BG146" s="304"/>
      <c r="BH146" s="304"/>
      <c r="BI146" s="304"/>
      <c r="BJ146" s="304"/>
      <c r="BK146" s="304"/>
      <c r="BL146" s="304"/>
      <c r="BM146" s="304"/>
      <c r="BN146" s="304"/>
      <c r="BO146" s="60" t="s">
        <v>101</v>
      </c>
    </row>
    <row r="147" spans="1:67">
      <c r="A147" s="56">
        <f>Revenue_B2C!A147</f>
        <v>13</v>
      </c>
      <c r="B147" s="85" t="str">
        <f>Revenue_B2C!B147</f>
        <v>Mobile Handsets/Tablets</v>
      </c>
      <c r="C147" s="284"/>
      <c r="D147" s="284"/>
      <c r="E147" s="284"/>
      <c r="F147" s="44"/>
      <c r="G147" s="296">
        <f>SUMIF($G$6:$BN$6,G$133,$G$116:$BN$116)</f>
        <v>226800</v>
      </c>
      <c r="H147" s="296">
        <f>SUMIF($G$6:$BN$6,H$133,$G$116:$BN$116)</f>
        <v>1896048</v>
      </c>
      <c r="I147" s="296">
        <f>SUMIF($G$6:$BN$6,I$133,$G$116:$BN$116)</f>
        <v>5867458.5600000042</v>
      </c>
      <c r="J147" s="296">
        <f>SUMIF($G$6:$BN$6,J$133,$G$116:$BN$116)</f>
        <v>11798462.592000049</v>
      </c>
      <c r="K147" s="297">
        <f>SUMIF($G$6:$BN$6,K$133,$G$116:$BN$116)</f>
        <v>16792787.331071965</v>
      </c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  <c r="AI147" s="304"/>
      <c r="AJ147" s="304"/>
      <c r="AK147" s="304"/>
      <c r="AL147" s="304"/>
      <c r="AM147" s="304"/>
      <c r="AN147" s="304"/>
      <c r="AO147" s="304"/>
      <c r="AP147" s="304"/>
      <c r="AQ147" s="304"/>
      <c r="AR147" s="304"/>
      <c r="AS147" s="304"/>
      <c r="AT147" s="304"/>
      <c r="AU147" s="304"/>
      <c r="AV147" s="304"/>
      <c r="AW147" s="304"/>
      <c r="AX147" s="304"/>
      <c r="AY147" s="304"/>
      <c r="AZ147" s="304"/>
      <c r="BA147" s="304"/>
      <c r="BB147" s="304"/>
      <c r="BC147" s="304"/>
      <c r="BD147" s="304"/>
      <c r="BE147" s="304"/>
      <c r="BF147" s="304"/>
      <c r="BG147" s="304"/>
      <c r="BH147" s="304"/>
      <c r="BI147" s="304"/>
      <c r="BJ147" s="304"/>
      <c r="BK147" s="304"/>
      <c r="BL147" s="304"/>
      <c r="BM147" s="304"/>
      <c r="BN147" s="304"/>
      <c r="BO147" s="60" t="s">
        <v>101</v>
      </c>
    </row>
    <row r="148" spans="1:67">
      <c r="A148" s="56">
        <f>Revenue_B2C!A148</f>
        <v>14</v>
      </c>
      <c r="B148" s="85" t="str">
        <f>Revenue_B2C!B148</f>
        <v>Computer &amp; Networking Accessories</v>
      </c>
      <c r="C148" s="284"/>
      <c r="D148" s="284"/>
      <c r="E148" s="284"/>
      <c r="F148" s="44"/>
      <c r="G148" s="296">
        <f>SUMIF($G$6:$BN$6,G$133,$G$123:$BN$123)</f>
        <v>72576</v>
      </c>
      <c r="H148" s="296">
        <f t="shared" ref="H148:K148" si="124">SUMIF($G$6:$BN$6,H$133,$G$123:$BN$123)</f>
        <v>606735.35999999964</v>
      </c>
      <c r="I148" s="296">
        <f t="shared" si="124"/>
        <v>1877586.7392000011</v>
      </c>
      <c r="J148" s="296">
        <f t="shared" si="124"/>
        <v>3775508.029439996</v>
      </c>
      <c r="K148" s="297">
        <f t="shared" si="124"/>
        <v>5373691.9459430445</v>
      </c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4"/>
      <c r="AR148" s="304"/>
      <c r="AS148" s="304"/>
      <c r="AT148" s="304"/>
      <c r="AU148" s="304"/>
      <c r="AV148" s="304"/>
      <c r="AW148" s="304"/>
      <c r="AX148" s="304"/>
      <c r="AY148" s="304"/>
      <c r="AZ148" s="304"/>
      <c r="BA148" s="304"/>
      <c r="BB148" s="304"/>
      <c r="BC148" s="304"/>
      <c r="BD148" s="304"/>
      <c r="BE148" s="304"/>
      <c r="BF148" s="304"/>
      <c r="BG148" s="304"/>
      <c r="BH148" s="304"/>
      <c r="BI148" s="304"/>
      <c r="BJ148" s="304"/>
      <c r="BK148" s="304"/>
      <c r="BL148" s="304"/>
      <c r="BM148" s="304"/>
      <c r="BN148" s="304"/>
      <c r="BO148" s="60" t="s">
        <v>101</v>
      </c>
    </row>
    <row r="149" spans="1:67">
      <c r="B149" s="102" t="s">
        <v>104</v>
      </c>
      <c r="C149" s="395"/>
      <c r="D149" s="395"/>
      <c r="E149" s="395"/>
      <c r="F149" s="103"/>
      <c r="G149" s="298">
        <f>SUM(G135:G148)</f>
        <v>943535</v>
      </c>
      <c r="H149" s="298">
        <f t="shared" ref="H149:K149" si="125">SUM(H135:H148)</f>
        <v>7888214.1599999983</v>
      </c>
      <c r="I149" s="298">
        <f t="shared" si="125"/>
        <v>24413651.294400007</v>
      </c>
      <c r="J149" s="298">
        <f t="shared" si="125"/>
        <v>49087168.530624032</v>
      </c>
      <c r="K149" s="299">
        <f t="shared" si="125"/>
        <v>69866609.913354248</v>
      </c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304"/>
      <c r="AQ149" s="304"/>
      <c r="AR149" s="304"/>
      <c r="AS149" s="304"/>
      <c r="AT149" s="304"/>
      <c r="AU149" s="304"/>
      <c r="AV149" s="304"/>
      <c r="AW149" s="304"/>
      <c r="AX149" s="304"/>
      <c r="AY149" s="304"/>
      <c r="AZ149" s="304"/>
      <c r="BA149" s="304"/>
      <c r="BB149" s="304"/>
      <c r="BC149" s="304"/>
      <c r="BD149" s="304"/>
      <c r="BE149" s="304"/>
      <c r="BF149" s="304"/>
      <c r="BG149" s="304"/>
      <c r="BH149" s="304"/>
      <c r="BI149" s="304"/>
      <c r="BJ149" s="304"/>
      <c r="BK149" s="304"/>
      <c r="BL149" s="304"/>
      <c r="BM149" s="304"/>
      <c r="BN149" s="304"/>
      <c r="BO149" s="60" t="s">
        <v>101</v>
      </c>
    </row>
    <row r="150" spans="1:67">
      <c r="B150" s="357" t="s">
        <v>310</v>
      </c>
      <c r="C150" s="395"/>
      <c r="D150" s="395"/>
      <c r="E150" s="395"/>
      <c r="F150" s="103"/>
      <c r="G150" s="298">
        <f>SUMIF($G$6:$BN$6,G$133,$G$129:$BN$129)</f>
        <v>0</v>
      </c>
      <c r="H150" s="298">
        <f>SUMIF($G$6:$BN$6,H$133,$G$129:$BN$129)</f>
        <v>0</v>
      </c>
      <c r="I150" s="298">
        <f>SUMIF($G$6:$BN$6,I$133,$G$129:$BN$129)</f>
        <v>0</v>
      </c>
      <c r="J150" s="298">
        <f>SUMIF($G$6:$BN$6,J$133,$G$129:$BN$129)</f>
        <v>0</v>
      </c>
      <c r="K150" s="299">
        <f>SUMIF($G$6:$BN$6,K$133,$G$129:$BN$129)</f>
        <v>0</v>
      </c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  <c r="AQ150" s="304"/>
      <c r="AR150" s="304"/>
      <c r="AS150" s="304"/>
      <c r="AT150" s="304"/>
      <c r="AU150" s="304"/>
      <c r="AV150" s="304"/>
      <c r="AW150" s="304"/>
      <c r="AX150" s="304"/>
      <c r="AY150" s="304"/>
      <c r="AZ150" s="304"/>
      <c r="BA150" s="304"/>
      <c r="BB150" s="304"/>
      <c r="BC150" s="304"/>
      <c r="BD150" s="304"/>
      <c r="BE150" s="304"/>
      <c r="BF150" s="304"/>
      <c r="BG150" s="304"/>
      <c r="BH150" s="304"/>
      <c r="BI150" s="304"/>
      <c r="BJ150" s="304"/>
      <c r="BK150" s="304"/>
      <c r="BL150" s="304"/>
      <c r="BM150" s="304"/>
      <c r="BN150" s="304"/>
      <c r="BO150" s="60" t="s">
        <v>101</v>
      </c>
    </row>
    <row r="151" spans="1:67">
      <c r="B151" s="102" t="s">
        <v>311</v>
      </c>
      <c r="C151" s="395"/>
      <c r="D151" s="395"/>
      <c r="E151" s="395"/>
      <c r="F151" s="103"/>
      <c r="G151" s="298">
        <f>G149-G150</f>
        <v>943535</v>
      </c>
      <c r="H151" s="298">
        <f t="shared" ref="H151" si="126">H149-H150</f>
        <v>7888214.1599999983</v>
      </c>
      <c r="I151" s="298">
        <f>I149-I150</f>
        <v>24413651.294400007</v>
      </c>
      <c r="J151" s="298">
        <f>J149-J150</f>
        <v>49087168.530624032</v>
      </c>
      <c r="K151" s="299">
        <f>K149-K150</f>
        <v>69866609.913354248</v>
      </c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04"/>
      <c r="AU151" s="304"/>
      <c r="AV151" s="304"/>
      <c r="AW151" s="304"/>
      <c r="AX151" s="304"/>
      <c r="AY151" s="304"/>
      <c r="AZ151" s="304"/>
      <c r="BA151" s="304"/>
      <c r="BB151" s="304"/>
      <c r="BC151" s="304"/>
      <c r="BD151" s="304"/>
      <c r="BE151" s="304"/>
      <c r="BF151" s="304"/>
      <c r="BG151" s="304"/>
      <c r="BH151" s="304"/>
      <c r="BI151" s="304"/>
      <c r="BJ151" s="304"/>
      <c r="BK151" s="304"/>
      <c r="BL151" s="304"/>
      <c r="BM151" s="304"/>
      <c r="BN151" s="304"/>
      <c r="BO151" s="60" t="s">
        <v>101</v>
      </c>
    </row>
    <row r="152" spans="1:67">
      <c r="C152" s="374"/>
      <c r="D152" s="374"/>
      <c r="E152" s="37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04"/>
      <c r="AU152" s="304"/>
      <c r="AV152" s="304"/>
      <c r="AW152" s="304"/>
      <c r="AX152" s="304"/>
      <c r="AY152" s="304"/>
      <c r="AZ152" s="304"/>
      <c r="BA152" s="304"/>
      <c r="BB152" s="304"/>
      <c r="BC152" s="304"/>
      <c r="BD152" s="304"/>
      <c r="BE152" s="304"/>
      <c r="BF152" s="304"/>
      <c r="BG152" s="304"/>
      <c r="BH152" s="304"/>
      <c r="BI152" s="304"/>
      <c r="BJ152" s="304"/>
      <c r="BK152" s="304"/>
      <c r="BL152" s="304"/>
      <c r="BM152" s="304"/>
      <c r="BN152" s="304"/>
      <c r="BO152" s="60" t="s">
        <v>101</v>
      </c>
    </row>
    <row r="153" spans="1:67">
      <c r="B153" s="100" t="s">
        <v>348</v>
      </c>
      <c r="C153" s="396">
        <v>0.18</v>
      </c>
      <c r="D153" s="397"/>
      <c r="E153" s="397"/>
      <c r="F153" s="101"/>
      <c r="G153" s="300">
        <f>G149*$C$153</f>
        <v>169836.3</v>
      </c>
      <c r="H153" s="300">
        <f>H149*$C$153</f>
        <v>1419878.5487999995</v>
      </c>
      <c r="I153" s="300">
        <f t="shared" ref="I153:K153" si="127">I149*$C$153</f>
        <v>4394457.2329920009</v>
      </c>
      <c r="J153" s="300">
        <f t="shared" si="127"/>
        <v>8835690.3355123252</v>
      </c>
      <c r="K153" s="301">
        <f t="shared" si="127"/>
        <v>12575989.784403764</v>
      </c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/>
      <c r="AP153" s="304"/>
      <c r="AQ153" s="304"/>
      <c r="AR153" s="304"/>
      <c r="AS153" s="304"/>
      <c r="AT153" s="304"/>
      <c r="AU153" s="304"/>
      <c r="AV153" s="304"/>
      <c r="AW153" s="304"/>
      <c r="AX153" s="304"/>
      <c r="AY153" s="304"/>
      <c r="AZ153" s="304"/>
      <c r="BA153" s="304"/>
      <c r="BB153" s="304"/>
      <c r="BC153" s="304"/>
      <c r="BD153" s="304"/>
      <c r="BE153" s="304"/>
      <c r="BF153" s="304"/>
      <c r="BG153" s="304"/>
      <c r="BH153" s="304"/>
      <c r="BI153" s="304"/>
      <c r="BJ153" s="304"/>
      <c r="BK153" s="304"/>
      <c r="BL153" s="304"/>
      <c r="BM153" s="304"/>
      <c r="BN153" s="304"/>
      <c r="BO153" s="60" t="s">
        <v>101</v>
      </c>
    </row>
    <row r="154" spans="1:67">
      <c r="B154" s="352"/>
      <c r="G154" s="380"/>
      <c r="H154" s="380"/>
      <c r="I154" s="380"/>
      <c r="J154" s="380"/>
      <c r="K154" s="380"/>
    </row>
    <row r="155" spans="1:67">
      <c r="G155" s="380"/>
      <c r="H155" s="306"/>
      <c r="I155" s="306"/>
      <c r="J155" s="306"/>
      <c r="K155" s="38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99"/>
  <sheetViews>
    <sheetView showGridLines="0" workbookViewId="0">
      <pane xSplit="5" ySplit="7" topLeftCell="F8" activePane="bottomRight" state="frozen"/>
      <selection activeCell="C6" sqref="C6"/>
      <selection pane="topRight" activeCell="C6" sqref="C6"/>
      <selection pane="bottomLeft" activeCell="C6" sqref="C6"/>
      <selection pane="bottomRight" activeCell="F8" sqref="F8"/>
    </sheetView>
  </sheetViews>
  <sheetFormatPr defaultColWidth="14.28515625" defaultRowHeight="15"/>
  <cols>
    <col min="1" max="1" width="3.7109375" customWidth="1"/>
    <col min="2" max="2" width="30.7109375" customWidth="1"/>
    <col min="6" max="67" width="16.7109375" customWidth="1"/>
  </cols>
  <sheetData>
    <row r="1" spans="1:68"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</row>
    <row r="2" spans="1:68"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v>2</v>
      </c>
    </row>
    <row r="3" spans="1:68">
      <c r="F3" s="63" t="s">
        <v>81</v>
      </c>
      <c r="G3" s="64">
        <v>0</v>
      </c>
      <c r="H3" s="64">
        <f>((1+G3)*(1+H2))-1</f>
        <v>8.0000000000000071E-2</v>
      </c>
      <c r="I3" s="64">
        <f t="shared" ref="I3:K3" si="0">((1+H3)*(1+I2))-1</f>
        <v>0.1664000000000001</v>
      </c>
      <c r="J3" s="64">
        <f t="shared" si="0"/>
        <v>0.25971200000000016</v>
      </c>
      <c r="K3" s="64">
        <f t="shared" si="0"/>
        <v>0.3604889600000003</v>
      </c>
      <c r="L3" s="63">
        <v>3</v>
      </c>
    </row>
    <row r="5" spans="1:68">
      <c r="A5" s="35"/>
      <c r="B5" s="39" t="s">
        <v>59</v>
      </c>
      <c r="C5" s="39"/>
      <c r="D5" s="39"/>
      <c r="E5" s="39"/>
      <c r="F5" s="39"/>
      <c r="G5" s="39" t="s">
        <v>75</v>
      </c>
      <c r="H5" s="39" t="s">
        <v>75</v>
      </c>
      <c r="I5" s="39" t="s">
        <v>75</v>
      </c>
      <c r="J5" s="39" t="s">
        <v>75</v>
      </c>
      <c r="K5" s="39" t="s">
        <v>75</v>
      </c>
      <c r="L5" s="39" t="s">
        <v>75</v>
      </c>
      <c r="M5" s="39" t="s">
        <v>75</v>
      </c>
      <c r="N5" s="39" t="s">
        <v>75</v>
      </c>
      <c r="O5" s="39" t="s">
        <v>75</v>
      </c>
      <c r="P5" s="39" t="s">
        <v>75</v>
      </c>
      <c r="Q5" s="39" t="s">
        <v>75</v>
      </c>
      <c r="R5" s="39" t="s">
        <v>75</v>
      </c>
      <c r="S5" s="39" t="s">
        <v>76</v>
      </c>
      <c r="T5" s="39" t="s">
        <v>76</v>
      </c>
      <c r="U5" s="39" t="s">
        <v>76</v>
      </c>
      <c r="V5" s="39" t="s">
        <v>76</v>
      </c>
      <c r="W5" s="39" t="s">
        <v>76</v>
      </c>
      <c r="X5" s="39" t="s">
        <v>76</v>
      </c>
      <c r="Y5" s="39" t="s">
        <v>76</v>
      </c>
      <c r="Z5" s="39" t="s">
        <v>76</v>
      </c>
      <c r="AA5" s="39" t="s">
        <v>76</v>
      </c>
      <c r="AB5" s="39" t="s">
        <v>76</v>
      </c>
      <c r="AC5" s="39" t="s">
        <v>76</v>
      </c>
      <c r="AD5" s="39" t="s">
        <v>76</v>
      </c>
      <c r="AE5" s="39" t="s">
        <v>77</v>
      </c>
      <c r="AF5" s="39" t="s">
        <v>77</v>
      </c>
      <c r="AG5" s="39" t="s">
        <v>77</v>
      </c>
      <c r="AH5" s="39" t="s">
        <v>77</v>
      </c>
      <c r="AI5" s="39" t="s">
        <v>77</v>
      </c>
      <c r="AJ5" s="39" t="s">
        <v>77</v>
      </c>
      <c r="AK5" s="39" t="s">
        <v>77</v>
      </c>
      <c r="AL5" s="39" t="s">
        <v>77</v>
      </c>
      <c r="AM5" s="39" t="s">
        <v>77</v>
      </c>
      <c r="AN5" s="39" t="s">
        <v>77</v>
      </c>
      <c r="AO5" s="39" t="s">
        <v>77</v>
      </c>
      <c r="AP5" s="39" t="s">
        <v>77</v>
      </c>
      <c r="AQ5" s="39" t="s">
        <v>78</v>
      </c>
      <c r="AR5" s="39" t="s">
        <v>78</v>
      </c>
      <c r="AS5" s="39" t="s">
        <v>78</v>
      </c>
      <c r="AT5" s="39" t="s">
        <v>78</v>
      </c>
      <c r="AU5" s="39" t="s">
        <v>78</v>
      </c>
      <c r="AV5" s="39" t="s">
        <v>78</v>
      </c>
      <c r="AW5" s="39" t="s">
        <v>78</v>
      </c>
      <c r="AX5" s="39" t="s">
        <v>78</v>
      </c>
      <c r="AY5" s="39" t="s">
        <v>78</v>
      </c>
      <c r="AZ5" s="39" t="s">
        <v>78</v>
      </c>
      <c r="BA5" s="39" t="s">
        <v>78</v>
      </c>
      <c r="BB5" s="39" t="s">
        <v>78</v>
      </c>
      <c r="BC5" s="39" t="s">
        <v>79</v>
      </c>
      <c r="BD5" s="39" t="s">
        <v>79</v>
      </c>
      <c r="BE5" s="39" t="s">
        <v>79</v>
      </c>
      <c r="BF5" s="39" t="s">
        <v>79</v>
      </c>
      <c r="BG5" s="39" t="s">
        <v>79</v>
      </c>
      <c r="BH5" s="39" t="s">
        <v>79</v>
      </c>
      <c r="BI5" s="39" t="s">
        <v>79</v>
      </c>
      <c r="BJ5" s="39" t="s">
        <v>79</v>
      </c>
      <c r="BK5" s="39" t="s">
        <v>79</v>
      </c>
      <c r="BL5" s="39" t="s">
        <v>79</v>
      </c>
      <c r="BM5" s="39" t="s">
        <v>79</v>
      </c>
      <c r="BN5" s="39" t="s">
        <v>79</v>
      </c>
      <c r="BO5" s="308" t="s">
        <v>101</v>
      </c>
    </row>
    <row r="6" spans="1:68">
      <c r="A6" s="35"/>
      <c r="B6" s="39" t="s">
        <v>82</v>
      </c>
      <c r="C6" s="39"/>
      <c r="D6" s="39"/>
      <c r="E6" s="39"/>
      <c r="F6" s="39"/>
      <c r="G6" s="39">
        <v>1</v>
      </c>
      <c r="H6" s="39">
        <v>2</v>
      </c>
      <c r="I6" s="39">
        <v>3</v>
      </c>
      <c r="J6" s="39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39">
        <v>10</v>
      </c>
      <c r="Q6" s="39">
        <v>11</v>
      </c>
      <c r="R6" s="39">
        <v>12</v>
      </c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9">
        <v>1</v>
      </c>
      <c r="AF6" s="39">
        <v>2</v>
      </c>
      <c r="AG6" s="39">
        <v>3</v>
      </c>
      <c r="AH6" s="39">
        <v>4</v>
      </c>
      <c r="AI6" s="39">
        <v>5</v>
      </c>
      <c r="AJ6" s="39">
        <v>6</v>
      </c>
      <c r="AK6" s="39">
        <v>7</v>
      </c>
      <c r="AL6" s="39">
        <v>8</v>
      </c>
      <c r="AM6" s="39">
        <v>9</v>
      </c>
      <c r="AN6" s="39">
        <v>10</v>
      </c>
      <c r="AO6" s="39">
        <v>11</v>
      </c>
      <c r="AP6" s="39">
        <v>12</v>
      </c>
      <c r="AQ6" s="39">
        <v>1</v>
      </c>
      <c r="AR6" s="39">
        <v>2</v>
      </c>
      <c r="AS6" s="39">
        <v>3</v>
      </c>
      <c r="AT6" s="39">
        <v>4</v>
      </c>
      <c r="AU6" s="39">
        <v>5</v>
      </c>
      <c r="AV6" s="39">
        <v>6</v>
      </c>
      <c r="AW6" s="39">
        <v>7</v>
      </c>
      <c r="AX6" s="39">
        <v>8</v>
      </c>
      <c r="AY6" s="39">
        <v>9</v>
      </c>
      <c r="AZ6" s="39">
        <v>10</v>
      </c>
      <c r="BA6" s="39">
        <v>11</v>
      </c>
      <c r="BB6" s="39">
        <v>12</v>
      </c>
      <c r="BC6" s="39">
        <v>1</v>
      </c>
      <c r="BD6" s="39">
        <v>2</v>
      </c>
      <c r="BE6" s="39">
        <v>3</v>
      </c>
      <c r="BF6" s="39">
        <v>4</v>
      </c>
      <c r="BG6" s="39">
        <v>5</v>
      </c>
      <c r="BH6" s="39">
        <v>6</v>
      </c>
      <c r="BI6" s="39">
        <v>7</v>
      </c>
      <c r="BJ6" s="39">
        <v>8</v>
      </c>
      <c r="BK6" s="39">
        <v>9</v>
      </c>
      <c r="BL6" s="39">
        <v>10</v>
      </c>
      <c r="BM6" s="39">
        <v>11</v>
      </c>
      <c r="BN6" s="39">
        <v>12</v>
      </c>
      <c r="BO6" s="308" t="s">
        <v>101</v>
      </c>
    </row>
    <row r="7" spans="1:68">
      <c r="A7" s="35"/>
      <c r="B7" s="39" t="s">
        <v>83</v>
      </c>
      <c r="C7" s="39"/>
      <c r="D7" s="39"/>
      <c r="E7" s="39"/>
      <c r="F7" s="39"/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13</v>
      </c>
      <c r="T7" s="39">
        <v>14</v>
      </c>
      <c r="U7" s="39">
        <v>15</v>
      </c>
      <c r="V7" s="39">
        <v>16</v>
      </c>
      <c r="W7" s="39">
        <v>17</v>
      </c>
      <c r="X7" s="39">
        <v>18</v>
      </c>
      <c r="Y7" s="39">
        <v>19</v>
      </c>
      <c r="Z7" s="39">
        <v>20</v>
      </c>
      <c r="AA7" s="39">
        <v>21</v>
      </c>
      <c r="AB7" s="39">
        <v>22</v>
      </c>
      <c r="AC7" s="39">
        <v>23</v>
      </c>
      <c r="AD7" s="39">
        <v>24</v>
      </c>
      <c r="AE7" s="39">
        <v>25</v>
      </c>
      <c r="AF7" s="39">
        <v>26</v>
      </c>
      <c r="AG7" s="39">
        <v>27</v>
      </c>
      <c r="AH7" s="39">
        <v>28</v>
      </c>
      <c r="AI7" s="39">
        <v>29</v>
      </c>
      <c r="AJ7" s="39">
        <v>30</v>
      </c>
      <c r="AK7" s="39">
        <v>31</v>
      </c>
      <c r="AL7" s="39">
        <v>32</v>
      </c>
      <c r="AM7" s="39">
        <v>33</v>
      </c>
      <c r="AN7" s="39">
        <v>34</v>
      </c>
      <c r="AO7" s="39">
        <v>35</v>
      </c>
      <c r="AP7" s="39">
        <v>36</v>
      </c>
      <c r="AQ7" s="39">
        <v>37</v>
      </c>
      <c r="AR7" s="39">
        <v>38</v>
      </c>
      <c r="AS7" s="39">
        <v>39</v>
      </c>
      <c r="AT7" s="39">
        <v>40</v>
      </c>
      <c r="AU7" s="39">
        <v>41</v>
      </c>
      <c r="AV7" s="39">
        <v>42</v>
      </c>
      <c r="AW7" s="39">
        <v>43</v>
      </c>
      <c r="AX7" s="39">
        <v>44</v>
      </c>
      <c r="AY7" s="39">
        <v>45</v>
      </c>
      <c r="AZ7" s="39">
        <v>46</v>
      </c>
      <c r="BA7" s="39">
        <v>47</v>
      </c>
      <c r="BB7" s="39">
        <v>48</v>
      </c>
      <c r="BC7" s="39">
        <v>49</v>
      </c>
      <c r="BD7" s="39">
        <v>50</v>
      </c>
      <c r="BE7" s="39">
        <v>51</v>
      </c>
      <c r="BF7" s="39">
        <v>52</v>
      </c>
      <c r="BG7" s="39">
        <v>53</v>
      </c>
      <c r="BH7" s="39">
        <v>54</v>
      </c>
      <c r="BI7" s="39">
        <v>55</v>
      </c>
      <c r="BJ7" s="39">
        <v>56</v>
      </c>
      <c r="BK7" s="39">
        <v>57</v>
      </c>
      <c r="BL7" s="39">
        <v>58</v>
      </c>
      <c r="BM7" s="39">
        <v>59</v>
      </c>
      <c r="BN7" s="39">
        <v>60</v>
      </c>
      <c r="BO7" s="308" t="s">
        <v>101</v>
      </c>
    </row>
    <row r="8" spans="1:68">
      <c r="C8" s="42" t="s">
        <v>225</v>
      </c>
      <c r="E8" s="42" t="s">
        <v>193</v>
      </c>
      <c r="F8" s="42"/>
      <c r="BO8" s="308" t="s">
        <v>101</v>
      </c>
    </row>
    <row r="9" spans="1:68">
      <c r="B9" s="67" t="s">
        <v>23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68"/>
      <c r="BO9" s="308" t="s">
        <v>101</v>
      </c>
    </row>
    <row r="10" spans="1:68">
      <c r="B10" s="386" t="s">
        <v>340</v>
      </c>
      <c r="C10" s="385">
        <v>50</v>
      </c>
      <c r="D10" s="35" t="s">
        <v>341</v>
      </c>
      <c r="E10" s="76"/>
      <c r="F10" s="76"/>
      <c r="G10" s="280">
        <f>ROUNDUP(Salaries!G52/Cost_Buildup!$C$10,0)</f>
        <v>1</v>
      </c>
      <c r="H10" s="280">
        <f>ROUNDUP(Salaries!H52/Cost_Buildup!$C$10,0)</f>
        <v>1</v>
      </c>
      <c r="I10" s="280">
        <f>ROUNDUP(Salaries!I52/Cost_Buildup!$C$10,0)</f>
        <v>1</v>
      </c>
      <c r="J10" s="280">
        <f>ROUNDUP(Salaries!J52/Cost_Buildup!$C$10,0)</f>
        <v>1</v>
      </c>
      <c r="K10" s="280">
        <f>ROUNDUP(Salaries!K52/Cost_Buildup!$C$10,0)</f>
        <v>1</v>
      </c>
      <c r="L10" s="280">
        <f>ROUNDUP(Salaries!L52/Cost_Buildup!$C$10,0)</f>
        <v>1</v>
      </c>
      <c r="M10" s="280">
        <f>ROUNDUP(Salaries!M52/Cost_Buildup!$C$10,0)</f>
        <v>1</v>
      </c>
      <c r="N10" s="280">
        <f>ROUNDUP(Salaries!N52/Cost_Buildup!$C$10,0)</f>
        <v>1</v>
      </c>
      <c r="O10" s="280">
        <f>ROUNDUP(Salaries!O52/Cost_Buildup!$C$10,0)</f>
        <v>1</v>
      </c>
      <c r="P10" s="280">
        <f>ROUNDUP(Salaries!P52/Cost_Buildup!$C$10,0)</f>
        <v>1</v>
      </c>
      <c r="Q10" s="280">
        <f>ROUNDUP(Salaries!Q52/Cost_Buildup!$C$10,0)</f>
        <v>1</v>
      </c>
      <c r="R10" s="280">
        <f>ROUNDUP(Salaries!R52/Cost_Buildup!$C$10,0)</f>
        <v>1</v>
      </c>
      <c r="S10" s="280">
        <f>ROUNDUP(Salaries!S52/Cost_Buildup!$C$10,0)</f>
        <v>1</v>
      </c>
      <c r="T10" s="280">
        <f>ROUNDUP(Salaries!T52/Cost_Buildup!$C$10,0)</f>
        <v>1</v>
      </c>
      <c r="U10" s="280">
        <f>ROUNDUP(Salaries!U52/Cost_Buildup!$C$10,0)</f>
        <v>1</v>
      </c>
      <c r="V10" s="280">
        <f>ROUNDUP(Salaries!V52/Cost_Buildup!$C$10,0)</f>
        <v>1</v>
      </c>
      <c r="W10" s="280">
        <f>ROUNDUP(Salaries!W52/Cost_Buildup!$C$10,0)</f>
        <v>1</v>
      </c>
      <c r="X10" s="280">
        <f>ROUNDUP(Salaries!X52/Cost_Buildup!$C$10,0)</f>
        <v>1</v>
      </c>
      <c r="Y10" s="280">
        <f>ROUNDUP(Salaries!Y52/Cost_Buildup!$C$10,0)</f>
        <v>1</v>
      </c>
      <c r="Z10" s="280">
        <f>ROUNDUP(Salaries!Z52/Cost_Buildup!$C$10,0)</f>
        <v>1</v>
      </c>
      <c r="AA10" s="280">
        <f>ROUNDUP(Salaries!AA52/Cost_Buildup!$C$10,0)</f>
        <v>1</v>
      </c>
      <c r="AB10" s="280">
        <f>ROUNDUP(Salaries!AB52/Cost_Buildup!$C$10,0)</f>
        <v>1</v>
      </c>
      <c r="AC10" s="280">
        <f>ROUNDUP(Salaries!AC52/Cost_Buildup!$C$10,0)</f>
        <v>1</v>
      </c>
      <c r="AD10" s="280">
        <f>ROUNDUP(Salaries!AD52/Cost_Buildup!$C$10,0)</f>
        <v>1</v>
      </c>
      <c r="AE10" s="280">
        <f>ROUNDUP(Salaries!AE52/Cost_Buildup!$C$10,0)</f>
        <v>2</v>
      </c>
      <c r="AF10" s="280">
        <f>ROUNDUP(Salaries!AF52/Cost_Buildup!$C$10,0)</f>
        <v>2</v>
      </c>
      <c r="AG10" s="280">
        <f>ROUNDUP(Salaries!AG52/Cost_Buildup!$C$10,0)</f>
        <v>2</v>
      </c>
      <c r="AH10" s="280">
        <f>ROUNDUP(Salaries!AH52/Cost_Buildup!$C$10,0)</f>
        <v>2</v>
      </c>
      <c r="AI10" s="280">
        <f>ROUNDUP(Salaries!AI52/Cost_Buildup!$C$10,0)</f>
        <v>2</v>
      </c>
      <c r="AJ10" s="280">
        <f>ROUNDUP(Salaries!AJ52/Cost_Buildup!$C$10,0)</f>
        <v>2</v>
      </c>
      <c r="AK10" s="280">
        <f>ROUNDUP(Salaries!AK52/Cost_Buildup!$C$10,0)</f>
        <v>2</v>
      </c>
      <c r="AL10" s="280">
        <f>ROUNDUP(Salaries!AL52/Cost_Buildup!$C$10,0)</f>
        <v>2</v>
      </c>
      <c r="AM10" s="280">
        <f>ROUNDUP(Salaries!AM52/Cost_Buildup!$C$10,0)</f>
        <v>2</v>
      </c>
      <c r="AN10" s="280">
        <f>ROUNDUP(Salaries!AN52/Cost_Buildup!$C$10,0)</f>
        <v>2</v>
      </c>
      <c r="AO10" s="280">
        <f>ROUNDUP(Salaries!AO52/Cost_Buildup!$C$10,0)</f>
        <v>2</v>
      </c>
      <c r="AP10" s="280">
        <f>ROUNDUP(Salaries!AP52/Cost_Buildup!$C$10,0)</f>
        <v>2</v>
      </c>
      <c r="AQ10" s="280">
        <f>ROUNDUP(Salaries!AQ52/Cost_Buildup!$C$10,0)</f>
        <v>2</v>
      </c>
      <c r="AR10" s="280">
        <f>ROUNDUP(Salaries!AR52/Cost_Buildup!$C$10,0)</f>
        <v>2</v>
      </c>
      <c r="AS10" s="280">
        <f>ROUNDUP(Salaries!AS52/Cost_Buildup!$C$10,0)</f>
        <v>2</v>
      </c>
      <c r="AT10" s="280">
        <f>ROUNDUP(Salaries!AT52/Cost_Buildup!$C$10,0)</f>
        <v>2</v>
      </c>
      <c r="AU10" s="280">
        <f>ROUNDUP(Salaries!AU52/Cost_Buildup!$C$10,0)</f>
        <v>2</v>
      </c>
      <c r="AV10" s="280">
        <f>ROUNDUP(Salaries!AV52/Cost_Buildup!$C$10,0)</f>
        <v>2</v>
      </c>
      <c r="AW10" s="280">
        <f>ROUNDUP(Salaries!AW52/Cost_Buildup!$C$10,0)</f>
        <v>2</v>
      </c>
      <c r="AX10" s="280">
        <f>ROUNDUP(Salaries!AX52/Cost_Buildup!$C$10,0)</f>
        <v>2</v>
      </c>
      <c r="AY10" s="280">
        <f>ROUNDUP(Salaries!AY52/Cost_Buildup!$C$10,0)</f>
        <v>2</v>
      </c>
      <c r="AZ10" s="280">
        <f>ROUNDUP(Salaries!AZ52/Cost_Buildup!$C$10,0)</f>
        <v>2</v>
      </c>
      <c r="BA10" s="280">
        <f>ROUNDUP(Salaries!BA52/Cost_Buildup!$C$10,0)</f>
        <v>2</v>
      </c>
      <c r="BB10" s="280">
        <f>ROUNDUP(Salaries!BB52/Cost_Buildup!$C$10,0)</f>
        <v>2</v>
      </c>
      <c r="BC10" s="280">
        <f>ROUNDUP(Salaries!BC52/Cost_Buildup!$C$10,0)</f>
        <v>2</v>
      </c>
      <c r="BD10" s="280">
        <f>ROUNDUP(Salaries!BD52/Cost_Buildup!$C$10,0)</f>
        <v>2</v>
      </c>
      <c r="BE10" s="280">
        <f>ROUNDUP(Salaries!BE52/Cost_Buildup!$C$10,0)</f>
        <v>2</v>
      </c>
      <c r="BF10" s="280">
        <f>ROUNDUP(Salaries!BF52/Cost_Buildup!$C$10,0)</f>
        <v>2</v>
      </c>
      <c r="BG10" s="280">
        <f>ROUNDUP(Salaries!BG52/Cost_Buildup!$C$10,0)</f>
        <v>2</v>
      </c>
      <c r="BH10" s="280">
        <f>ROUNDUP(Salaries!BH52/Cost_Buildup!$C$10,0)</f>
        <v>2</v>
      </c>
      <c r="BI10" s="280">
        <f>ROUNDUP(Salaries!BI52/Cost_Buildup!$C$10,0)</f>
        <v>2</v>
      </c>
      <c r="BJ10" s="280">
        <f>ROUNDUP(Salaries!BJ52/Cost_Buildup!$C$10,0)</f>
        <v>2</v>
      </c>
      <c r="BK10" s="280">
        <f>ROUNDUP(Salaries!BK52/Cost_Buildup!$C$10,0)</f>
        <v>2</v>
      </c>
      <c r="BL10" s="280">
        <f>ROUNDUP(Salaries!BL52/Cost_Buildup!$C$10,0)</f>
        <v>2</v>
      </c>
      <c r="BM10" s="280">
        <f>ROUNDUP(Salaries!BM52/Cost_Buildup!$C$10,0)</f>
        <v>2</v>
      </c>
      <c r="BN10" s="281">
        <f>ROUNDUP(Salaries!BN52/Cost_Buildup!$C$10,0)</f>
        <v>2</v>
      </c>
      <c r="BO10" s="308" t="s">
        <v>101</v>
      </c>
    </row>
    <row r="11" spans="1:68">
      <c r="B11" s="112" t="s">
        <v>105</v>
      </c>
      <c r="C11" s="76">
        <v>1.7999999999999999E-2</v>
      </c>
      <c r="D11" s="35" t="s">
        <v>120</v>
      </c>
      <c r="E11" s="76">
        <v>0.18</v>
      </c>
      <c r="F11" s="267"/>
      <c r="G11" s="280">
        <f>(Revenue_B2C!G126+Revenue_B2B!G126+'Micro Entrepreneurship'!G126)*(1+Revenue_B2C!$C$153)*$C$11</f>
        <v>39779.546399999992</v>
      </c>
      <c r="H11" s="280">
        <f>(Revenue_B2C!H126+Revenue_B2B!H126+'Micro Entrepreneurship'!H126)*(1+Revenue_B2C!$C$153)*$C$11</f>
        <v>80562.895199999984</v>
      </c>
      <c r="I11" s="280">
        <f>(Revenue_B2C!I126+Revenue_B2B!I126+'Micro Entrepreneurship'!I126)*(1+Revenue_B2C!$C$153)*$C$11</f>
        <v>139105.85759999999</v>
      </c>
      <c r="J11" s="280">
        <f>(Revenue_B2C!J126+Revenue_B2B!J126+'Micro Entrepreneurship'!J126)*(1+Revenue_B2C!$C$153)*$C$11</f>
        <v>184442.00039999996</v>
      </c>
      <c r="K11" s="280">
        <f>(Revenue_B2C!K126+Revenue_B2B!K126+'Micro Entrepreneurship'!K126)*(1+Revenue_B2C!$C$153)*$C$11</f>
        <v>247671.78119999997</v>
      </c>
      <c r="L11" s="280">
        <f>(Revenue_B2C!L126+Revenue_B2B!L126+'Micro Entrepreneurship'!L126)*(1+Revenue_B2C!$C$153)*$C$11</f>
        <v>330666.65639999998</v>
      </c>
      <c r="M11" s="280">
        <f>(Revenue_B2C!M126+Revenue_B2B!M126+'Micro Entrepreneurship'!M126)*(1+Revenue_B2C!$C$153)*$C$11</f>
        <v>417520.62719999993</v>
      </c>
      <c r="N11" s="280">
        <f>(Revenue_B2C!N126+Revenue_B2B!N126+'Micro Entrepreneurship'!N126)*(1+Revenue_B2C!$C$153)*$C$11</f>
        <v>522337.47839999991</v>
      </c>
      <c r="O11" s="280">
        <f>(Revenue_B2C!O126+Revenue_B2B!O126+'Micro Entrepreneurship'!O126)*(1+Revenue_B2C!$C$153)*$C$11</f>
        <v>634842.36</v>
      </c>
      <c r="P11" s="280">
        <f>(Revenue_B2C!P126+Revenue_B2B!P126+'Micro Entrepreneurship'!P126)*(1+Revenue_B2C!$C$153)*$C$11</f>
        <v>770026.25159999984</v>
      </c>
      <c r="Q11" s="280">
        <f>(Revenue_B2C!Q126+Revenue_B2B!Q126+'Micro Entrepreneurship'!Q126)*(1+Revenue_B2C!$C$153)*$C$11</f>
        <v>941073.03359999985</v>
      </c>
      <c r="R11" s="280">
        <f>(Revenue_B2C!R126+Revenue_B2B!R126+'Micro Entrepreneurship'!R126)*(1+Revenue_B2C!$C$153)*$C$11</f>
        <v>1122428.6495999999</v>
      </c>
      <c r="S11" s="280">
        <f>(Revenue_B2C!S126+Revenue_B2B!S126+'Micro Entrepreneurship'!S126)*(1+Revenue_B2C!$C$153)*$C$11</f>
        <v>1344926.9017439999</v>
      </c>
      <c r="T11" s="280">
        <f>(Revenue_B2C!T126+Revenue_B2B!T126+'Micro Entrepreneurship'!T126)*(1+Revenue_B2C!$C$153)*$C$11</f>
        <v>1499011.3432799997</v>
      </c>
      <c r="U11" s="280">
        <f>(Revenue_B2C!U126+Revenue_B2B!U126+'Micro Entrepreneurship'!U126)*(1+Revenue_B2C!$C$153)*$C$11</f>
        <v>1653371.2846079997</v>
      </c>
      <c r="V11" s="280">
        <f>(Revenue_B2C!V126+Revenue_B2B!V126+'Micro Entrepreneurship'!V126)*(1+Revenue_B2C!$C$153)*$C$11</f>
        <v>1831687.5500639998</v>
      </c>
      <c r="W11" s="280">
        <f>(Revenue_B2C!W126+Revenue_B2B!W126+'Micro Entrepreneurship'!W126)*(1+Revenue_B2C!$C$153)*$C$11</f>
        <v>2030467.8758399999</v>
      </c>
      <c r="X11" s="280">
        <f>(Revenue_B2C!X126+Revenue_B2B!X126+'Micro Entrepreneurship'!X126)*(1+Revenue_B2C!$C$153)*$C$11</f>
        <v>2257322.5709279999</v>
      </c>
      <c r="Y11" s="280">
        <f>(Revenue_B2C!Y126+Revenue_B2B!Y126+'Micro Entrepreneurship'!Y126)*(1+Revenue_B2C!$C$153)*$C$11</f>
        <v>2505608.213616</v>
      </c>
      <c r="Z11" s="280">
        <f>(Revenue_B2C!Z126+Revenue_B2B!Z126+'Micro Entrepreneurship'!Z126)*(1+Revenue_B2C!$C$153)*$C$11</f>
        <v>2775973.9832639997</v>
      </c>
      <c r="AA11" s="280">
        <f>(Revenue_B2C!AA126+Revenue_B2B!AA126+'Micro Entrepreneurship'!AA126)*(1+Revenue_B2C!$C$153)*$C$11</f>
        <v>3074746.5112319998</v>
      </c>
      <c r="AB11" s="280">
        <f>(Revenue_B2C!AB126+Revenue_B2B!AB126+'Micro Entrepreneurship'!AB126)*(1+Revenue_B2C!$C$153)*$C$11</f>
        <v>3419180.6637599994</v>
      </c>
      <c r="AC11" s="280">
        <f>(Revenue_B2C!AC126+Revenue_B2B!AC126+'Micro Entrepreneurship'!AC126)*(1+Revenue_B2C!$C$153)*$C$11</f>
        <v>3797013.3739199997</v>
      </c>
      <c r="AD11" s="280">
        <f>(Revenue_B2C!AD126+Revenue_B2B!AD126+'Micro Entrepreneurship'!AD126)*(1+Revenue_B2C!$C$153)*$C$11</f>
        <v>4214855.4897599993</v>
      </c>
      <c r="AE11" s="280">
        <f>(Revenue_B2C!AE126+Revenue_B2B!AE126+'Micro Entrepreneurship'!AE126)*(1+Revenue_B2C!$C$153)*$C$11</f>
        <v>5020574.9326559994</v>
      </c>
      <c r="AF11" s="280">
        <f>(Revenue_B2C!AF126+Revenue_B2B!AF126+'Micro Entrepreneurship'!AF126)*(1+Revenue_B2C!$C$153)*$C$11</f>
        <v>5533050.9013113584</v>
      </c>
      <c r="AG11" s="280">
        <f>(Revenue_B2C!AG126+Revenue_B2B!AG126+'Micro Entrepreneurship'!AG126)*(1+Revenue_B2C!$C$153)*$C$11</f>
        <v>6117736.3793625608</v>
      </c>
      <c r="AH11" s="280">
        <f>(Revenue_B2C!AH126+Revenue_B2B!AH126+'Micro Entrepreneurship'!AH126)*(1+Revenue_B2C!$C$153)*$C$11</f>
        <v>6761972.424343681</v>
      </c>
      <c r="AI11" s="280">
        <f>(Revenue_B2C!AI126+Revenue_B2B!AI126+'Micro Entrepreneurship'!AI126)*(1+Revenue_B2C!$C$153)*$C$11</f>
        <v>7478705.3610182386</v>
      </c>
      <c r="AJ11" s="280">
        <f>(Revenue_B2C!AJ126+Revenue_B2B!AJ126+'Micro Entrepreneurship'!AJ126)*(1+Revenue_B2C!$C$153)*$C$11</f>
        <v>8290508.8211193597</v>
      </c>
      <c r="AK11" s="280">
        <f>(Revenue_B2C!AK126+Revenue_B2B!AK126+'Micro Entrepreneurship'!AK126)*(1+Revenue_B2C!$C$153)*$C$11</f>
        <v>9211951.1051884778</v>
      </c>
      <c r="AL11" s="280">
        <f>(Revenue_B2C!AL126+Revenue_B2B!AL126+'Micro Entrepreneurship'!AL126)*(1+Revenue_B2C!$C$153)*$C$11</f>
        <v>10238762.356415998</v>
      </c>
      <c r="AM11" s="280">
        <f>(Revenue_B2C!AM126+Revenue_B2B!AM126+'Micro Entrepreneurship'!AM126)*(1+Revenue_B2C!$C$153)*$C$11</f>
        <v>11388569.762609281</v>
      </c>
      <c r="AN11" s="280">
        <f>(Revenue_B2C!AN126+Revenue_B2B!AN126+'Micro Entrepreneurship'!AN126)*(1+Revenue_B2C!$C$153)*$C$11</f>
        <v>12711334.240719359</v>
      </c>
      <c r="AO11" s="280">
        <f>(Revenue_B2C!AO126+Revenue_B2B!AO126+'Micro Entrepreneurship'!AO126)*(1+Revenue_B2C!$C$153)*$C$11</f>
        <v>14176065.573843837</v>
      </c>
      <c r="AP11" s="280">
        <f>(Revenue_B2C!AP126+Revenue_B2B!AP126+'Micro Entrepreneurship'!AP126)*(1+Revenue_B2C!$C$153)*$C$11</f>
        <v>15859730.439377276</v>
      </c>
      <c r="AQ11" s="280">
        <f>(Revenue_B2C!AQ126+Revenue_B2B!AQ126+'Micro Entrepreneurship'!AQ126)*(1+Revenue_B2C!$C$153)*$C$11</f>
        <v>18030324.037741289</v>
      </c>
      <c r="AR11" s="280">
        <f>(Revenue_B2C!AR126+Revenue_B2B!AR126+'Micro Entrepreneurship'!AR126)*(1+Revenue_B2C!$C$153)*$C$11</f>
        <v>18984592.217913065</v>
      </c>
      <c r="AS11" s="280">
        <f>(Revenue_B2C!AS126+Revenue_B2B!AS126+'Micro Entrepreneurship'!AS126)*(1+Revenue_B2C!$C$153)*$C$11</f>
        <v>19990708.723049704</v>
      </c>
      <c r="AT11" s="280">
        <f>(Revenue_B2C!AT126+Revenue_B2B!AT126+'Micro Entrepreneurship'!AT126)*(1+Revenue_B2C!$C$153)*$C$11</f>
        <v>21033539.129302964</v>
      </c>
      <c r="AU11" s="280">
        <f>(Revenue_B2C!AU126+Revenue_B2B!AU126+'Micro Entrepreneurship'!AU126)*(1+Revenue_B2C!$C$153)*$C$11</f>
        <v>22129584.036324941</v>
      </c>
      <c r="AV11" s="280">
        <f>(Revenue_B2C!AV126+Revenue_B2B!AV126+'Micro Entrepreneurship'!AV126)*(1+Revenue_B2C!$C$153)*$C$11</f>
        <v>23303179.353646308</v>
      </c>
      <c r="AW11" s="280">
        <f>(Revenue_B2C!AW126+Revenue_B2B!AW126+'Micro Entrepreneurship'!AW126)*(1+Revenue_B2C!$C$153)*$C$11</f>
        <v>24515992.69259904</v>
      </c>
      <c r="AX11" s="280">
        <f>(Revenue_B2C!AX126+Revenue_B2B!AX126+'Micro Entrepreneurship'!AX126)*(1+Revenue_B2C!$C$153)*$C$11</f>
        <v>25792859.770078003</v>
      </c>
      <c r="AY11" s="280">
        <f>(Revenue_B2C!AY126+Revenue_B2B!AY126+'Micro Entrepreneurship'!AY126)*(1+Revenue_B2C!$C$153)*$C$11</f>
        <v>27132593.409811813</v>
      </c>
      <c r="AZ11" s="280">
        <f>(Revenue_B2C!AZ126+Revenue_B2B!AZ126+'Micro Entrepreneurship'!AZ126)*(1+Revenue_B2C!$C$153)*$C$11</f>
        <v>28537568.231906075</v>
      </c>
      <c r="BA11" s="280">
        <f>(Revenue_B2C!BA126+Revenue_B2B!BA126+'Micro Entrepreneurship'!BA126)*(1+Revenue_B2C!$C$153)*$C$11</f>
        <v>30011300.547056869</v>
      </c>
      <c r="BB11" s="280">
        <f>(Revenue_B2C!BB126+Revenue_B2B!BB126+'Micro Entrepreneurship'!BB126)*(1+Revenue_B2C!$C$153)*$C$11</f>
        <v>31557392.553628337</v>
      </c>
      <c r="BC11" s="280">
        <f>(Revenue_B2C!BC126+Revenue_B2B!BC126+'Micro Entrepreneurship'!BC126)*(1+Revenue_B2C!$C$153)*$C$11</f>
        <v>35748157.295151956</v>
      </c>
      <c r="BD11" s="280">
        <f>(Revenue_B2C!BD126+Revenue_B2B!BD126+'Micro Entrepreneurship'!BD126)*(1+Revenue_B2C!$C$153)*$C$11</f>
        <v>37489601.268250637</v>
      </c>
      <c r="BE11" s="280">
        <f>(Revenue_B2C!BE126+Revenue_B2B!BE126+'Micro Entrepreneurship'!BE126)*(1+Revenue_B2C!$C$153)*$C$11</f>
        <v>39312613.931616671</v>
      </c>
      <c r="BF11" s="280">
        <f>(Revenue_B2C!BF126+Revenue_B2B!BF126+'Micro Entrepreneurship'!BF126)*(1+Revenue_B2C!$C$153)*$C$11</f>
        <v>41236846.544236377</v>
      </c>
      <c r="BG11" s="280">
        <f>(Revenue_B2C!BG126+Revenue_B2B!BG126+'Micro Entrepreneurship'!BG126)*(1+Revenue_B2C!$C$153)*$C$11</f>
        <v>43248954.570561066</v>
      </c>
      <c r="BH11" s="280">
        <f>(Revenue_B2C!BH126+Revenue_B2B!BH126+'Micro Entrepreneurship'!BH126)*(1+Revenue_B2C!$C$153)*$C$11</f>
        <v>45367660.237922929</v>
      </c>
      <c r="BI11" s="280">
        <f>(Revenue_B2C!BI126+Revenue_B2B!BI126+'Micro Entrepreneurship'!BI126)*(1+Revenue_B2C!$C$153)*$C$11</f>
        <v>47585555.855356388</v>
      </c>
      <c r="BJ11" s="280">
        <f>(Revenue_B2C!BJ126+Revenue_B2B!BJ126+'Micro Entrepreneurship'!BJ126)*(1+Revenue_B2C!$C$153)*$C$11</f>
        <v>49931850.293655306</v>
      </c>
      <c r="BK11" s="280">
        <f>(Revenue_B2C!BK126+Revenue_B2B!BK126+'Micro Entrepreneurship'!BK126)*(1+Revenue_B2C!$C$153)*$C$11</f>
        <v>52382801.953844376</v>
      </c>
      <c r="BL11" s="280">
        <f>(Revenue_B2C!BL126+Revenue_B2B!BL126+'Micro Entrepreneurship'!BL126)*(1+Revenue_B2C!$C$153)*$C$11</f>
        <v>54940917.921034478</v>
      </c>
      <c r="BM11" s="280">
        <f>(Revenue_B2C!BM126+Revenue_B2B!BM126+'Micro Entrepreneurship'!BM126)*(1+Revenue_B2C!$C$153)*$C$11</f>
        <v>57643798.403563894</v>
      </c>
      <c r="BN11" s="281">
        <f>(Revenue_B2C!BN126+Revenue_B2B!BN126+'Micro Entrepreneurship'!BN126)*(1+Revenue_B2C!$C$153)*$C$11</f>
        <v>60478711.477736734</v>
      </c>
      <c r="BO11" s="308" t="s">
        <v>101</v>
      </c>
    </row>
    <row r="12" spans="1:68">
      <c r="B12" s="112" t="s">
        <v>107</v>
      </c>
      <c r="C12" s="253">
        <v>70000</v>
      </c>
      <c r="D12" s="35"/>
      <c r="E12" s="76">
        <v>0.18</v>
      </c>
      <c r="F12" s="267"/>
      <c r="G12" s="280">
        <f t="shared" ref="G12:AL12" si="1">$C12*(1+HLOOKUP(G$5,$G$1:$L$3,$L$3,0))*G10</f>
        <v>70000</v>
      </c>
      <c r="H12" s="280">
        <f t="shared" si="1"/>
        <v>70000</v>
      </c>
      <c r="I12" s="280">
        <f t="shared" si="1"/>
        <v>70000</v>
      </c>
      <c r="J12" s="280">
        <f t="shared" si="1"/>
        <v>70000</v>
      </c>
      <c r="K12" s="280">
        <f t="shared" si="1"/>
        <v>70000</v>
      </c>
      <c r="L12" s="280">
        <f t="shared" si="1"/>
        <v>70000</v>
      </c>
      <c r="M12" s="280">
        <f t="shared" si="1"/>
        <v>70000</v>
      </c>
      <c r="N12" s="280">
        <f t="shared" si="1"/>
        <v>70000</v>
      </c>
      <c r="O12" s="280">
        <f t="shared" si="1"/>
        <v>70000</v>
      </c>
      <c r="P12" s="280">
        <f t="shared" si="1"/>
        <v>70000</v>
      </c>
      <c r="Q12" s="280">
        <f t="shared" si="1"/>
        <v>70000</v>
      </c>
      <c r="R12" s="280">
        <f t="shared" si="1"/>
        <v>70000</v>
      </c>
      <c r="S12" s="280">
        <f t="shared" si="1"/>
        <v>75600</v>
      </c>
      <c r="T12" s="280">
        <f t="shared" si="1"/>
        <v>75600</v>
      </c>
      <c r="U12" s="280">
        <f t="shared" si="1"/>
        <v>75600</v>
      </c>
      <c r="V12" s="280">
        <f t="shared" si="1"/>
        <v>75600</v>
      </c>
      <c r="W12" s="280">
        <f t="shared" si="1"/>
        <v>75600</v>
      </c>
      <c r="X12" s="280">
        <f t="shared" si="1"/>
        <v>75600</v>
      </c>
      <c r="Y12" s="280">
        <f t="shared" si="1"/>
        <v>75600</v>
      </c>
      <c r="Z12" s="280">
        <f t="shared" si="1"/>
        <v>75600</v>
      </c>
      <c r="AA12" s="280">
        <f t="shared" si="1"/>
        <v>75600</v>
      </c>
      <c r="AB12" s="280">
        <f t="shared" si="1"/>
        <v>75600</v>
      </c>
      <c r="AC12" s="280">
        <f t="shared" si="1"/>
        <v>75600</v>
      </c>
      <c r="AD12" s="280">
        <f t="shared" si="1"/>
        <v>75600</v>
      </c>
      <c r="AE12" s="280">
        <f t="shared" si="1"/>
        <v>163296</v>
      </c>
      <c r="AF12" s="280">
        <f t="shared" si="1"/>
        <v>163296</v>
      </c>
      <c r="AG12" s="280">
        <f t="shared" si="1"/>
        <v>163296</v>
      </c>
      <c r="AH12" s="280">
        <f t="shared" si="1"/>
        <v>163296</v>
      </c>
      <c r="AI12" s="280">
        <f t="shared" si="1"/>
        <v>163296</v>
      </c>
      <c r="AJ12" s="280">
        <f t="shared" si="1"/>
        <v>163296</v>
      </c>
      <c r="AK12" s="280">
        <f t="shared" si="1"/>
        <v>163296</v>
      </c>
      <c r="AL12" s="280">
        <f t="shared" si="1"/>
        <v>163296</v>
      </c>
      <c r="AM12" s="280">
        <f t="shared" ref="AM12:BN12" si="2">$C12*(1+HLOOKUP(AM$5,$G$1:$L$3,$L$3,0))*AM10</f>
        <v>163296</v>
      </c>
      <c r="AN12" s="280">
        <f t="shared" si="2"/>
        <v>163296</v>
      </c>
      <c r="AO12" s="280">
        <f t="shared" si="2"/>
        <v>163296</v>
      </c>
      <c r="AP12" s="280">
        <f t="shared" si="2"/>
        <v>163296</v>
      </c>
      <c r="AQ12" s="280">
        <f t="shared" si="2"/>
        <v>176359.68000000002</v>
      </c>
      <c r="AR12" s="280">
        <f t="shared" si="2"/>
        <v>176359.68000000002</v>
      </c>
      <c r="AS12" s="280">
        <f t="shared" si="2"/>
        <v>176359.68000000002</v>
      </c>
      <c r="AT12" s="280">
        <f t="shared" si="2"/>
        <v>176359.68000000002</v>
      </c>
      <c r="AU12" s="280">
        <f t="shared" si="2"/>
        <v>176359.68000000002</v>
      </c>
      <c r="AV12" s="280">
        <f t="shared" si="2"/>
        <v>176359.68000000002</v>
      </c>
      <c r="AW12" s="280">
        <f t="shared" si="2"/>
        <v>176359.68000000002</v>
      </c>
      <c r="AX12" s="280">
        <f t="shared" si="2"/>
        <v>176359.68000000002</v>
      </c>
      <c r="AY12" s="280">
        <f t="shared" si="2"/>
        <v>176359.68000000002</v>
      </c>
      <c r="AZ12" s="280">
        <f t="shared" si="2"/>
        <v>176359.68000000002</v>
      </c>
      <c r="BA12" s="280">
        <f t="shared" si="2"/>
        <v>176359.68000000002</v>
      </c>
      <c r="BB12" s="280">
        <f t="shared" si="2"/>
        <v>176359.68000000002</v>
      </c>
      <c r="BC12" s="280">
        <f t="shared" si="2"/>
        <v>190468.45440000005</v>
      </c>
      <c r="BD12" s="280">
        <f t="shared" si="2"/>
        <v>190468.45440000005</v>
      </c>
      <c r="BE12" s="280">
        <f t="shared" si="2"/>
        <v>190468.45440000005</v>
      </c>
      <c r="BF12" s="280">
        <f t="shared" si="2"/>
        <v>190468.45440000005</v>
      </c>
      <c r="BG12" s="280">
        <f t="shared" si="2"/>
        <v>190468.45440000005</v>
      </c>
      <c r="BH12" s="280">
        <f t="shared" si="2"/>
        <v>190468.45440000005</v>
      </c>
      <c r="BI12" s="280">
        <f t="shared" si="2"/>
        <v>190468.45440000005</v>
      </c>
      <c r="BJ12" s="280">
        <f t="shared" si="2"/>
        <v>190468.45440000005</v>
      </c>
      <c r="BK12" s="280">
        <f t="shared" si="2"/>
        <v>190468.45440000005</v>
      </c>
      <c r="BL12" s="280">
        <f t="shared" si="2"/>
        <v>190468.45440000005</v>
      </c>
      <c r="BM12" s="280">
        <f t="shared" si="2"/>
        <v>190468.45440000005</v>
      </c>
      <c r="BN12" s="281">
        <f t="shared" si="2"/>
        <v>190468.45440000005</v>
      </c>
      <c r="BO12" s="308" t="s">
        <v>101</v>
      </c>
      <c r="BP12" s="126"/>
    </row>
    <row r="13" spans="1:68">
      <c r="B13" s="112" t="s">
        <v>108</v>
      </c>
      <c r="C13" s="253">
        <v>30000</v>
      </c>
      <c r="D13" s="35"/>
      <c r="E13" s="76">
        <v>0.18</v>
      </c>
      <c r="F13" s="267"/>
      <c r="G13" s="280">
        <f t="shared" ref="G13:AL13" si="3">$C13*(1+HLOOKUP(G$5,$G$1:$L$3,$L$3,0))*G10</f>
        <v>30000</v>
      </c>
      <c r="H13" s="280">
        <f t="shared" si="3"/>
        <v>30000</v>
      </c>
      <c r="I13" s="280">
        <f t="shared" si="3"/>
        <v>30000</v>
      </c>
      <c r="J13" s="280">
        <f t="shared" si="3"/>
        <v>30000</v>
      </c>
      <c r="K13" s="280">
        <f t="shared" si="3"/>
        <v>30000</v>
      </c>
      <c r="L13" s="280">
        <f t="shared" si="3"/>
        <v>30000</v>
      </c>
      <c r="M13" s="280">
        <f t="shared" si="3"/>
        <v>30000</v>
      </c>
      <c r="N13" s="280">
        <f t="shared" si="3"/>
        <v>30000</v>
      </c>
      <c r="O13" s="280">
        <f t="shared" si="3"/>
        <v>30000</v>
      </c>
      <c r="P13" s="280">
        <f t="shared" si="3"/>
        <v>30000</v>
      </c>
      <c r="Q13" s="280">
        <f t="shared" si="3"/>
        <v>30000</v>
      </c>
      <c r="R13" s="280">
        <f t="shared" si="3"/>
        <v>30000</v>
      </c>
      <c r="S13" s="280">
        <f t="shared" si="3"/>
        <v>32400.000000000004</v>
      </c>
      <c r="T13" s="280">
        <f t="shared" si="3"/>
        <v>32400.000000000004</v>
      </c>
      <c r="U13" s="280">
        <f t="shared" si="3"/>
        <v>32400.000000000004</v>
      </c>
      <c r="V13" s="280">
        <f t="shared" si="3"/>
        <v>32400.000000000004</v>
      </c>
      <c r="W13" s="280">
        <f t="shared" si="3"/>
        <v>32400.000000000004</v>
      </c>
      <c r="X13" s="280">
        <f t="shared" si="3"/>
        <v>32400.000000000004</v>
      </c>
      <c r="Y13" s="280">
        <f t="shared" si="3"/>
        <v>32400.000000000004</v>
      </c>
      <c r="Z13" s="280">
        <f t="shared" si="3"/>
        <v>32400.000000000004</v>
      </c>
      <c r="AA13" s="280">
        <f t="shared" si="3"/>
        <v>32400.000000000004</v>
      </c>
      <c r="AB13" s="280">
        <f t="shared" si="3"/>
        <v>32400.000000000004</v>
      </c>
      <c r="AC13" s="280">
        <f t="shared" si="3"/>
        <v>32400.000000000004</v>
      </c>
      <c r="AD13" s="280">
        <f t="shared" si="3"/>
        <v>32400.000000000004</v>
      </c>
      <c r="AE13" s="280">
        <f t="shared" si="3"/>
        <v>69984</v>
      </c>
      <c r="AF13" s="280">
        <f t="shared" si="3"/>
        <v>69984</v>
      </c>
      <c r="AG13" s="280">
        <f t="shared" si="3"/>
        <v>69984</v>
      </c>
      <c r="AH13" s="280">
        <f t="shared" si="3"/>
        <v>69984</v>
      </c>
      <c r="AI13" s="280">
        <f t="shared" si="3"/>
        <v>69984</v>
      </c>
      <c r="AJ13" s="280">
        <f t="shared" si="3"/>
        <v>69984</v>
      </c>
      <c r="AK13" s="280">
        <f t="shared" si="3"/>
        <v>69984</v>
      </c>
      <c r="AL13" s="280">
        <f t="shared" si="3"/>
        <v>69984</v>
      </c>
      <c r="AM13" s="280">
        <f t="shared" ref="AM13:BN13" si="4">$C13*(1+HLOOKUP(AM$5,$G$1:$L$3,$L$3,0))*AM10</f>
        <v>69984</v>
      </c>
      <c r="AN13" s="280">
        <f t="shared" si="4"/>
        <v>69984</v>
      </c>
      <c r="AO13" s="280">
        <f t="shared" si="4"/>
        <v>69984</v>
      </c>
      <c r="AP13" s="280">
        <f t="shared" si="4"/>
        <v>69984</v>
      </c>
      <c r="AQ13" s="280">
        <f t="shared" si="4"/>
        <v>75582.720000000016</v>
      </c>
      <c r="AR13" s="280">
        <f t="shared" si="4"/>
        <v>75582.720000000016</v>
      </c>
      <c r="AS13" s="280">
        <f t="shared" si="4"/>
        <v>75582.720000000016</v>
      </c>
      <c r="AT13" s="280">
        <f t="shared" si="4"/>
        <v>75582.720000000016</v>
      </c>
      <c r="AU13" s="280">
        <f t="shared" si="4"/>
        <v>75582.720000000016</v>
      </c>
      <c r="AV13" s="280">
        <f t="shared" si="4"/>
        <v>75582.720000000016</v>
      </c>
      <c r="AW13" s="280">
        <f t="shared" si="4"/>
        <v>75582.720000000016</v>
      </c>
      <c r="AX13" s="280">
        <f t="shared" si="4"/>
        <v>75582.720000000016</v>
      </c>
      <c r="AY13" s="280">
        <f t="shared" si="4"/>
        <v>75582.720000000016</v>
      </c>
      <c r="AZ13" s="280">
        <f t="shared" si="4"/>
        <v>75582.720000000016</v>
      </c>
      <c r="BA13" s="280">
        <f t="shared" si="4"/>
        <v>75582.720000000016</v>
      </c>
      <c r="BB13" s="280">
        <f t="shared" si="4"/>
        <v>75582.720000000016</v>
      </c>
      <c r="BC13" s="280">
        <f t="shared" si="4"/>
        <v>81629.337600000013</v>
      </c>
      <c r="BD13" s="280">
        <f t="shared" si="4"/>
        <v>81629.337600000013</v>
      </c>
      <c r="BE13" s="280">
        <f t="shared" si="4"/>
        <v>81629.337600000013</v>
      </c>
      <c r="BF13" s="280">
        <f t="shared" si="4"/>
        <v>81629.337600000013</v>
      </c>
      <c r="BG13" s="280">
        <f t="shared" si="4"/>
        <v>81629.337600000013</v>
      </c>
      <c r="BH13" s="280">
        <f t="shared" si="4"/>
        <v>81629.337600000013</v>
      </c>
      <c r="BI13" s="280">
        <f t="shared" si="4"/>
        <v>81629.337600000013</v>
      </c>
      <c r="BJ13" s="280">
        <f t="shared" si="4"/>
        <v>81629.337600000013</v>
      </c>
      <c r="BK13" s="280">
        <f t="shared" si="4"/>
        <v>81629.337600000013</v>
      </c>
      <c r="BL13" s="280">
        <f t="shared" si="4"/>
        <v>81629.337600000013</v>
      </c>
      <c r="BM13" s="280">
        <f t="shared" si="4"/>
        <v>81629.337600000013</v>
      </c>
      <c r="BN13" s="281">
        <f t="shared" si="4"/>
        <v>81629.337600000013</v>
      </c>
      <c r="BO13" s="308" t="s">
        <v>101</v>
      </c>
      <c r="BP13" s="126"/>
    </row>
    <row r="14" spans="1:68">
      <c r="B14" s="112" t="s">
        <v>109</v>
      </c>
      <c r="C14" s="253">
        <v>25000</v>
      </c>
      <c r="D14" s="35"/>
      <c r="E14" s="76">
        <v>0.18</v>
      </c>
      <c r="F14" s="267"/>
      <c r="G14" s="280">
        <f t="shared" ref="G14:AL14" si="5">$C14*(1+HLOOKUP(G$5,$G$1:$L$3,$L$3,0))*G10</f>
        <v>25000</v>
      </c>
      <c r="H14" s="280">
        <f t="shared" si="5"/>
        <v>25000</v>
      </c>
      <c r="I14" s="280">
        <f t="shared" si="5"/>
        <v>25000</v>
      </c>
      <c r="J14" s="280">
        <f t="shared" si="5"/>
        <v>25000</v>
      </c>
      <c r="K14" s="280">
        <f t="shared" si="5"/>
        <v>25000</v>
      </c>
      <c r="L14" s="280">
        <f t="shared" si="5"/>
        <v>25000</v>
      </c>
      <c r="M14" s="280">
        <f t="shared" si="5"/>
        <v>25000</v>
      </c>
      <c r="N14" s="280">
        <f t="shared" si="5"/>
        <v>25000</v>
      </c>
      <c r="O14" s="280">
        <f t="shared" si="5"/>
        <v>25000</v>
      </c>
      <c r="P14" s="280">
        <f t="shared" si="5"/>
        <v>25000</v>
      </c>
      <c r="Q14" s="280">
        <f t="shared" si="5"/>
        <v>25000</v>
      </c>
      <c r="R14" s="280">
        <f t="shared" si="5"/>
        <v>25000</v>
      </c>
      <c r="S14" s="280">
        <f t="shared" si="5"/>
        <v>27000</v>
      </c>
      <c r="T14" s="280">
        <f t="shared" si="5"/>
        <v>27000</v>
      </c>
      <c r="U14" s="280">
        <f t="shared" si="5"/>
        <v>27000</v>
      </c>
      <c r="V14" s="280">
        <f t="shared" si="5"/>
        <v>27000</v>
      </c>
      <c r="W14" s="280">
        <f t="shared" si="5"/>
        <v>27000</v>
      </c>
      <c r="X14" s="280">
        <f t="shared" si="5"/>
        <v>27000</v>
      </c>
      <c r="Y14" s="280">
        <f t="shared" si="5"/>
        <v>27000</v>
      </c>
      <c r="Z14" s="280">
        <f t="shared" si="5"/>
        <v>27000</v>
      </c>
      <c r="AA14" s="280">
        <f t="shared" si="5"/>
        <v>27000</v>
      </c>
      <c r="AB14" s="280">
        <f t="shared" si="5"/>
        <v>27000</v>
      </c>
      <c r="AC14" s="280">
        <f t="shared" si="5"/>
        <v>27000</v>
      </c>
      <c r="AD14" s="280">
        <f t="shared" si="5"/>
        <v>27000</v>
      </c>
      <c r="AE14" s="280">
        <f t="shared" si="5"/>
        <v>58320.000000000007</v>
      </c>
      <c r="AF14" s="280">
        <f t="shared" si="5"/>
        <v>58320.000000000007</v>
      </c>
      <c r="AG14" s="280">
        <f t="shared" si="5"/>
        <v>58320.000000000007</v>
      </c>
      <c r="AH14" s="280">
        <f t="shared" si="5"/>
        <v>58320.000000000007</v>
      </c>
      <c r="AI14" s="280">
        <f t="shared" si="5"/>
        <v>58320.000000000007</v>
      </c>
      <c r="AJ14" s="280">
        <f t="shared" si="5"/>
        <v>58320.000000000007</v>
      </c>
      <c r="AK14" s="280">
        <f t="shared" si="5"/>
        <v>58320.000000000007</v>
      </c>
      <c r="AL14" s="280">
        <f t="shared" si="5"/>
        <v>58320.000000000007</v>
      </c>
      <c r="AM14" s="280">
        <f t="shared" ref="AM14:BN14" si="6">$C14*(1+HLOOKUP(AM$5,$G$1:$L$3,$L$3,0))*AM10</f>
        <v>58320.000000000007</v>
      </c>
      <c r="AN14" s="280">
        <f t="shared" si="6"/>
        <v>58320.000000000007</v>
      </c>
      <c r="AO14" s="280">
        <f t="shared" si="6"/>
        <v>58320.000000000007</v>
      </c>
      <c r="AP14" s="280">
        <f t="shared" si="6"/>
        <v>58320.000000000007</v>
      </c>
      <c r="AQ14" s="280">
        <f t="shared" si="6"/>
        <v>62985.600000000006</v>
      </c>
      <c r="AR14" s="280">
        <f t="shared" si="6"/>
        <v>62985.600000000006</v>
      </c>
      <c r="AS14" s="280">
        <f t="shared" si="6"/>
        <v>62985.600000000006</v>
      </c>
      <c r="AT14" s="280">
        <f t="shared" si="6"/>
        <v>62985.600000000006</v>
      </c>
      <c r="AU14" s="280">
        <f t="shared" si="6"/>
        <v>62985.600000000006</v>
      </c>
      <c r="AV14" s="280">
        <f t="shared" si="6"/>
        <v>62985.600000000006</v>
      </c>
      <c r="AW14" s="280">
        <f t="shared" si="6"/>
        <v>62985.600000000006</v>
      </c>
      <c r="AX14" s="280">
        <f t="shared" si="6"/>
        <v>62985.600000000006</v>
      </c>
      <c r="AY14" s="280">
        <f t="shared" si="6"/>
        <v>62985.600000000006</v>
      </c>
      <c r="AZ14" s="280">
        <f t="shared" si="6"/>
        <v>62985.600000000006</v>
      </c>
      <c r="BA14" s="280">
        <f t="shared" si="6"/>
        <v>62985.600000000006</v>
      </c>
      <c r="BB14" s="280">
        <f t="shared" si="6"/>
        <v>62985.600000000006</v>
      </c>
      <c r="BC14" s="280">
        <f t="shared" si="6"/>
        <v>68024.448000000019</v>
      </c>
      <c r="BD14" s="280">
        <f t="shared" si="6"/>
        <v>68024.448000000019</v>
      </c>
      <c r="BE14" s="280">
        <f t="shared" si="6"/>
        <v>68024.448000000019</v>
      </c>
      <c r="BF14" s="280">
        <f t="shared" si="6"/>
        <v>68024.448000000019</v>
      </c>
      <c r="BG14" s="280">
        <f t="shared" si="6"/>
        <v>68024.448000000019</v>
      </c>
      <c r="BH14" s="280">
        <f t="shared" si="6"/>
        <v>68024.448000000019</v>
      </c>
      <c r="BI14" s="280">
        <f t="shared" si="6"/>
        <v>68024.448000000019</v>
      </c>
      <c r="BJ14" s="280">
        <f t="shared" si="6"/>
        <v>68024.448000000019</v>
      </c>
      <c r="BK14" s="280">
        <f t="shared" si="6"/>
        <v>68024.448000000019</v>
      </c>
      <c r="BL14" s="280">
        <f t="shared" si="6"/>
        <v>68024.448000000019</v>
      </c>
      <c r="BM14" s="280">
        <f t="shared" si="6"/>
        <v>68024.448000000019</v>
      </c>
      <c r="BN14" s="281">
        <f t="shared" si="6"/>
        <v>68024.448000000019</v>
      </c>
      <c r="BO14" s="308" t="s">
        <v>101</v>
      </c>
      <c r="BP14" s="126"/>
    </row>
    <row r="15" spans="1:68">
      <c r="B15" s="112" t="s">
        <v>110</v>
      </c>
      <c r="C15" s="253">
        <v>10000</v>
      </c>
      <c r="D15" s="35"/>
      <c r="E15" s="76">
        <v>0.18</v>
      </c>
      <c r="F15" s="267"/>
      <c r="G15" s="280">
        <f t="shared" ref="G15:AL15" si="7">$C15*(1+HLOOKUP(G$5,$G$1:$L$3,$L$3,0))*G10</f>
        <v>10000</v>
      </c>
      <c r="H15" s="280">
        <f t="shared" si="7"/>
        <v>10000</v>
      </c>
      <c r="I15" s="280">
        <f t="shared" si="7"/>
        <v>10000</v>
      </c>
      <c r="J15" s="280">
        <f t="shared" si="7"/>
        <v>10000</v>
      </c>
      <c r="K15" s="280">
        <f t="shared" si="7"/>
        <v>10000</v>
      </c>
      <c r="L15" s="280">
        <f t="shared" si="7"/>
        <v>10000</v>
      </c>
      <c r="M15" s="280">
        <f t="shared" si="7"/>
        <v>10000</v>
      </c>
      <c r="N15" s="280">
        <f t="shared" si="7"/>
        <v>10000</v>
      </c>
      <c r="O15" s="280">
        <f t="shared" si="7"/>
        <v>10000</v>
      </c>
      <c r="P15" s="280">
        <f t="shared" si="7"/>
        <v>10000</v>
      </c>
      <c r="Q15" s="280">
        <f t="shared" si="7"/>
        <v>10000</v>
      </c>
      <c r="R15" s="280">
        <f t="shared" si="7"/>
        <v>10000</v>
      </c>
      <c r="S15" s="280">
        <f t="shared" si="7"/>
        <v>10800</v>
      </c>
      <c r="T15" s="280">
        <f t="shared" si="7"/>
        <v>10800</v>
      </c>
      <c r="U15" s="280">
        <f t="shared" si="7"/>
        <v>10800</v>
      </c>
      <c r="V15" s="280">
        <f t="shared" si="7"/>
        <v>10800</v>
      </c>
      <c r="W15" s="280">
        <f t="shared" si="7"/>
        <v>10800</v>
      </c>
      <c r="X15" s="280">
        <f t="shared" si="7"/>
        <v>10800</v>
      </c>
      <c r="Y15" s="280">
        <f t="shared" si="7"/>
        <v>10800</v>
      </c>
      <c r="Z15" s="280">
        <f t="shared" si="7"/>
        <v>10800</v>
      </c>
      <c r="AA15" s="280">
        <f t="shared" si="7"/>
        <v>10800</v>
      </c>
      <c r="AB15" s="280">
        <f t="shared" si="7"/>
        <v>10800</v>
      </c>
      <c r="AC15" s="280">
        <f t="shared" si="7"/>
        <v>10800</v>
      </c>
      <c r="AD15" s="280">
        <f t="shared" si="7"/>
        <v>10800</v>
      </c>
      <c r="AE15" s="280">
        <f t="shared" si="7"/>
        <v>23328.000000000004</v>
      </c>
      <c r="AF15" s="280">
        <f t="shared" si="7"/>
        <v>23328.000000000004</v>
      </c>
      <c r="AG15" s="280">
        <f t="shared" si="7"/>
        <v>23328.000000000004</v>
      </c>
      <c r="AH15" s="280">
        <f t="shared" si="7"/>
        <v>23328.000000000004</v>
      </c>
      <c r="AI15" s="280">
        <f t="shared" si="7"/>
        <v>23328.000000000004</v>
      </c>
      <c r="AJ15" s="280">
        <f t="shared" si="7"/>
        <v>23328.000000000004</v>
      </c>
      <c r="AK15" s="280">
        <f t="shared" si="7"/>
        <v>23328.000000000004</v>
      </c>
      <c r="AL15" s="280">
        <f t="shared" si="7"/>
        <v>23328.000000000004</v>
      </c>
      <c r="AM15" s="280">
        <f t="shared" ref="AM15:BN15" si="8">$C15*(1+HLOOKUP(AM$5,$G$1:$L$3,$L$3,0))*AM10</f>
        <v>23328.000000000004</v>
      </c>
      <c r="AN15" s="280">
        <f t="shared" si="8"/>
        <v>23328.000000000004</v>
      </c>
      <c r="AO15" s="280">
        <f t="shared" si="8"/>
        <v>23328.000000000004</v>
      </c>
      <c r="AP15" s="280">
        <f t="shared" si="8"/>
        <v>23328.000000000004</v>
      </c>
      <c r="AQ15" s="280">
        <f t="shared" si="8"/>
        <v>25194.240000000002</v>
      </c>
      <c r="AR15" s="280">
        <f t="shared" si="8"/>
        <v>25194.240000000002</v>
      </c>
      <c r="AS15" s="280">
        <f t="shared" si="8"/>
        <v>25194.240000000002</v>
      </c>
      <c r="AT15" s="280">
        <f t="shared" si="8"/>
        <v>25194.240000000002</v>
      </c>
      <c r="AU15" s="280">
        <f t="shared" si="8"/>
        <v>25194.240000000002</v>
      </c>
      <c r="AV15" s="280">
        <f t="shared" si="8"/>
        <v>25194.240000000002</v>
      </c>
      <c r="AW15" s="280">
        <f t="shared" si="8"/>
        <v>25194.240000000002</v>
      </c>
      <c r="AX15" s="280">
        <f t="shared" si="8"/>
        <v>25194.240000000002</v>
      </c>
      <c r="AY15" s="280">
        <f t="shared" si="8"/>
        <v>25194.240000000002</v>
      </c>
      <c r="AZ15" s="280">
        <f t="shared" si="8"/>
        <v>25194.240000000002</v>
      </c>
      <c r="BA15" s="280">
        <f t="shared" si="8"/>
        <v>25194.240000000002</v>
      </c>
      <c r="BB15" s="280">
        <f t="shared" si="8"/>
        <v>25194.240000000002</v>
      </c>
      <c r="BC15" s="280">
        <f t="shared" si="8"/>
        <v>27209.779200000004</v>
      </c>
      <c r="BD15" s="280">
        <f t="shared" si="8"/>
        <v>27209.779200000004</v>
      </c>
      <c r="BE15" s="280">
        <f t="shared" si="8"/>
        <v>27209.779200000004</v>
      </c>
      <c r="BF15" s="280">
        <f t="shared" si="8"/>
        <v>27209.779200000004</v>
      </c>
      <c r="BG15" s="280">
        <f t="shared" si="8"/>
        <v>27209.779200000004</v>
      </c>
      <c r="BH15" s="280">
        <f t="shared" si="8"/>
        <v>27209.779200000004</v>
      </c>
      <c r="BI15" s="280">
        <f t="shared" si="8"/>
        <v>27209.779200000004</v>
      </c>
      <c r="BJ15" s="280">
        <f t="shared" si="8"/>
        <v>27209.779200000004</v>
      </c>
      <c r="BK15" s="280">
        <f t="shared" si="8"/>
        <v>27209.779200000004</v>
      </c>
      <c r="BL15" s="280">
        <f t="shared" si="8"/>
        <v>27209.779200000004</v>
      </c>
      <c r="BM15" s="280">
        <f t="shared" si="8"/>
        <v>27209.779200000004</v>
      </c>
      <c r="BN15" s="281">
        <f t="shared" si="8"/>
        <v>27209.779200000004</v>
      </c>
      <c r="BO15" s="308" t="s">
        <v>101</v>
      </c>
      <c r="BP15" s="126"/>
    </row>
    <row r="16" spans="1:68">
      <c r="B16" s="112" t="s">
        <v>111</v>
      </c>
      <c r="C16" s="253">
        <v>15000</v>
      </c>
      <c r="D16" s="35"/>
      <c r="E16" s="254">
        <v>0.12</v>
      </c>
      <c r="F16" s="267"/>
      <c r="G16" s="280">
        <f t="shared" ref="G16:AL16" si="9">$C16*(1+HLOOKUP(G$5,$G$1:$L$3,$L$3,0))*G10</f>
        <v>15000</v>
      </c>
      <c r="H16" s="280">
        <f t="shared" si="9"/>
        <v>15000</v>
      </c>
      <c r="I16" s="280">
        <f t="shared" si="9"/>
        <v>15000</v>
      </c>
      <c r="J16" s="280">
        <f t="shared" si="9"/>
        <v>15000</v>
      </c>
      <c r="K16" s="280">
        <f t="shared" si="9"/>
        <v>15000</v>
      </c>
      <c r="L16" s="280">
        <f t="shared" si="9"/>
        <v>15000</v>
      </c>
      <c r="M16" s="280">
        <f t="shared" si="9"/>
        <v>15000</v>
      </c>
      <c r="N16" s="280">
        <f t="shared" si="9"/>
        <v>15000</v>
      </c>
      <c r="O16" s="280">
        <f t="shared" si="9"/>
        <v>15000</v>
      </c>
      <c r="P16" s="280">
        <f t="shared" si="9"/>
        <v>15000</v>
      </c>
      <c r="Q16" s="280">
        <f t="shared" si="9"/>
        <v>15000</v>
      </c>
      <c r="R16" s="280">
        <f t="shared" si="9"/>
        <v>15000</v>
      </c>
      <c r="S16" s="280">
        <f t="shared" si="9"/>
        <v>16200.000000000002</v>
      </c>
      <c r="T16" s="280">
        <f t="shared" si="9"/>
        <v>16200.000000000002</v>
      </c>
      <c r="U16" s="280">
        <f t="shared" si="9"/>
        <v>16200.000000000002</v>
      </c>
      <c r="V16" s="280">
        <f t="shared" si="9"/>
        <v>16200.000000000002</v>
      </c>
      <c r="W16" s="280">
        <f t="shared" si="9"/>
        <v>16200.000000000002</v>
      </c>
      <c r="X16" s="280">
        <f t="shared" si="9"/>
        <v>16200.000000000002</v>
      </c>
      <c r="Y16" s="280">
        <f t="shared" si="9"/>
        <v>16200.000000000002</v>
      </c>
      <c r="Z16" s="280">
        <f t="shared" si="9"/>
        <v>16200.000000000002</v>
      </c>
      <c r="AA16" s="280">
        <f t="shared" si="9"/>
        <v>16200.000000000002</v>
      </c>
      <c r="AB16" s="280">
        <f t="shared" si="9"/>
        <v>16200.000000000002</v>
      </c>
      <c r="AC16" s="280">
        <f t="shared" si="9"/>
        <v>16200.000000000002</v>
      </c>
      <c r="AD16" s="280">
        <f t="shared" si="9"/>
        <v>16200.000000000002</v>
      </c>
      <c r="AE16" s="280">
        <f t="shared" si="9"/>
        <v>34992</v>
      </c>
      <c r="AF16" s="280">
        <f t="shared" si="9"/>
        <v>34992</v>
      </c>
      <c r="AG16" s="280">
        <f t="shared" si="9"/>
        <v>34992</v>
      </c>
      <c r="AH16" s="280">
        <f t="shared" si="9"/>
        <v>34992</v>
      </c>
      <c r="AI16" s="280">
        <f t="shared" si="9"/>
        <v>34992</v>
      </c>
      <c r="AJ16" s="280">
        <f t="shared" si="9"/>
        <v>34992</v>
      </c>
      <c r="AK16" s="280">
        <f t="shared" si="9"/>
        <v>34992</v>
      </c>
      <c r="AL16" s="280">
        <f t="shared" si="9"/>
        <v>34992</v>
      </c>
      <c r="AM16" s="280">
        <f t="shared" ref="AM16:BN16" si="10">$C16*(1+HLOOKUP(AM$5,$G$1:$L$3,$L$3,0))*AM10</f>
        <v>34992</v>
      </c>
      <c r="AN16" s="280">
        <f t="shared" si="10"/>
        <v>34992</v>
      </c>
      <c r="AO16" s="280">
        <f t="shared" si="10"/>
        <v>34992</v>
      </c>
      <c r="AP16" s="280">
        <f t="shared" si="10"/>
        <v>34992</v>
      </c>
      <c r="AQ16" s="280">
        <f t="shared" si="10"/>
        <v>37791.360000000008</v>
      </c>
      <c r="AR16" s="280">
        <f t="shared" si="10"/>
        <v>37791.360000000008</v>
      </c>
      <c r="AS16" s="280">
        <f t="shared" si="10"/>
        <v>37791.360000000008</v>
      </c>
      <c r="AT16" s="280">
        <f t="shared" si="10"/>
        <v>37791.360000000008</v>
      </c>
      <c r="AU16" s="280">
        <f t="shared" si="10"/>
        <v>37791.360000000008</v>
      </c>
      <c r="AV16" s="280">
        <f t="shared" si="10"/>
        <v>37791.360000000008</v>
      </c>
      <c r="AW16" s="280">
        <f t="shared" si="10"/>
        <v>37791.360000000008</v>
      </c>
      <c r="AX16" s="280">
        <f t="shared" si="10"/>
        <v>37791.360000000008</v>
      </c>
      <c r="AY16" s="280">
        <f t="shared" si="10"/>
        <v>37791.360000000008</v>
      </c>
      <c r="AZ16" s="280">
        <f t="shared" si="10"/>
        <v>37791.360000000008</v>
      </c>
      <c r="BA16" s="280">
        <f t="shared" si="10"/>
        <v>37791.360000000008</v>
      </c>
      <c r="BB16" s="280">
        <f t="shared" si="10"/>
        <v>37791.360000000008</v>
      </c>
      <c r="BC16" s="280">
        <f t="shared" si="10"/>
        <v>40814.668800000007</v>
      </c>
      <c r="BD16" s="280">
        <f t="shared" si="10"/>
        <v>40814.668800000007</v>
      </c>
      <c r="BE16" s="280">
        <f t="shared" si="10"/>
        <v>40814.668800000007</v>
      </c>
      <c r="BF16" s="280">
        <f t="shared" si="10"/>
        <v>40814.668800000007</v>
      </c>
      <c r="BG16" s="280">
        <f t="shared" si="10"/>
        <v>40814.668800000007</v>
      </c>
      <c r="BH16" s="280">
        <f t="shared" si="10"/>
        <v>40814.668800000007</v>
      </c>
      <c r="BI16" s="280">
        <f t="shared" si="10"/>
        <v>40814.668800000007</v>
      </c>
      <c r="BJ16" s="280">
        <f t="shared" si="10"/>
        <v>40814.668800000007</v>
      </c>
      <c r="BK16" s="280">
        <f t="shared" si="10"/>
        <v>40814.668800000007</v>
      </c>
      <c r="BL16" s="280">
        <f t="shared" si="10"/>
        <v>40814.668800000007</v>
      </c>
      <c r="BM16" s="280">
        <f t="shared" si="10"/>
        <v>40814.668800000007</v>
      </c>
      <c r="BN16" s="281">
        <f t="shared" si="10"/>
        <v>40814.668800000007</v>
      </c>
      <c r="BO16" s="308" t="s">
        <v>101</v>
      </c>
      <c r="BP16" s="126"/>
    </row>
    <row r="17" spans="2:68">
      <c r="B17" s="112" t="s">
        <v>112</v>
      </c>
      <c r="C17" s="253">
        <v>40000</v>
      </c>
      <c r="D17" s="35"/>
      <c r="E17" s="76">
        <v>0.18</v>
      </c>
      <c r="F17" s="267"/>
      <c r="G17" s="280">
        <f t="shared" ref="G17:V23" si="11">$C17*(1+HLOOKUP(G$5,$G$1:$L$3,$L$3,0))</f>
        <v>40000</v>
      </c>
      <c r="H17" s="280">
        <f t="shared" si="11"/>
        <v>40000</v>
      </c>
      <c r="I17" s="280">
        <f t="shared" si="11"/>
        <v>40000</v>
      </c>
      <c r="J17" s="280">
        <f t="shared" si="11"/>
        <v>40000</v>
      </c>
      <c r="K17" s="280">
        <f t="shared" si="11"/>
        <v>40000</v>
      </c>
      <c r="L17" s="280">
        <f t="shared" si="11"/>
        <v>40000</v>
      </c>
      <c r="M17" s="280">
        <f t="shared" si="11"/>
        <v>40000</v>
      </c>
      <c r="N17" s="280">
        <f t="shared" si="11"/>
        <v>40000</v>
      </c>
      <c r="O17" s="280">
        <f t="shared" si="11"/>
        <v>40000</v>
      </c>
      <c r="P17" s="280">
        <f t="shared" si="11"/>
        <v>40000</v>
      </c>
      <c r="Q17" s="280">
        <f t="shared" si="11"/>
        <v>40000</v>
      </c>
      <c r="R17" s="280">
        <f t="shared" si="11"/>
        <v>40000</v>
      </c>
      <c r="S17" s="280">
        <f t="shared" si="11"/>
        <v>43200</v>
      </c>
      <c r="T17" s="280">
        <f t="shared" si="11"/>
        <v>43200</v>
      </c>
      <c r="U17" s="280">
        <f t="shared" si="11"/>
        <v>43200</v>
      </c>
      <c r="V17" s="280">
        <f t="shared" si="11"/>
        <v>43200</v>
      </c>
      <c r="W17" s="280">
        <f t="shared" ref="W17:BN20" si="12">$C17*(1+HLOOKUP(W$5,$G$1:$L$3,$L$3,0))</f>
        <v>43200</v>
      </c>
      <c r="X17" s="280">
        <f t="shared" si="12"/>
        <v>43200</v>
      </c>
      <c r="Y17" s="280">
        <f t="shared" si="12"/>
        <v>43200</v>
      </c>
      <c r="Z17" s="280">
        <f t="shared" si="12"/>
        <v>43200</v>
      </c>
      <c r="AA17" s="280">
        <f t="shared" si="12"/>
        <v>43200</v>
      </c>
      <c r="AB17" s="280">
        <f t="shared" si="12"/>
        <v>43200</v>
      </c>
      <c r="AC17" s="280">
        <f t="shared" si="12"/>
        <v>43200</v>
      </c>
      <c r="AD17" s="280">
        <f t="shared" si="12"/>
        <v>43200</v>
      </c>
      <c r="AE17" s="280">
        <f t="shared" si="12"/>
        <v>46656.000000000007</v>
      </c>
      <c r="AF17" s="280">
        <f t="shared" si="12"/>
        <v>46656.000000000007</v>
      </c>
      <c r="AG17" s="280">
        <f t="shared" si="12"/>
        <v>46656.000000000007</v>
      </c>
      <c r="AH17" s="280">
        <f t="shared" si="12"/>
        <v>46656.000000000007</v>
      </c>
      <c r="AI17" s="280">
        <f t="shared" si="12"/>
        <v>46656.000000000007</v>
      </c>
      <c r="AJ17" s="280">
        <f t="shared" si="12"/>
        <v>46656.000000000007</v>
      </c>
      <c r="AK17" s="280">
        <f t="shared" si="12"/>
        <v>46656.000000000007</v>
      </c>
      <c r="AL17" s="280">
        <f t="shared" si="12"/>
        <v>46656.000000000007</v>
      </c>
      <c r="AM17" s="280">
        <f t="shared" si="12"/>
        <v>46656.000000000007</v>
      </c>
      <c r="AN17" s="280">
        <f t="shared" si="12"/>
        <v>46656.000000000007</v>
      </c>
      <c r="AO17" s="280">
        <f t="shared" si="12"/>
        <v>46656.000000000007</v>
      </c>
      <c r="AP17" s="280">
        <f t="shared" si="12"/>
        <v>46656.000000000007</v>
      </c>
      <c r="AQ17" s="280">
        <f t="shared" si="12"/>
        <v>50388.480000000003</v>
      </c>
      <c r="AR17" s="280">
        <f t="shared" si="12"/>
        <v>50388.480000000003</v>
      </c>
      <c r="AS17" s="280">
        <f t="shared" si="12"/>
        <v>50388.480000000003</v>
      </c>
      <c r="AT17" s="280">
        <f t="shared" si="12"/>
        <v>50388.480000000003</v>
      </c>
      <c r="AU17" s="280">
        <f t="shared" si="12"/>
        <v>50388.480000000003</v>
      </c>
      <c r="AV17" s="280">
        <f t="shared" si="12"/>
        <v>50388.480000000003</v>
      </c>
      <c r="AW17" s="280">
        <f t="shared" si="12"/>
        <v>50388.480000000003</v>
      </c>
      <c r="AX17" s="280">
        <f t="shared" si="12"/>
        <v>50388.480000000003</v>
      </c>
      <c r="AY17" s="280">
        <f t="shared" si="12"/>
        <v>50388.480000000003</v>
      </c>
      <c r="AZ17" s="280">
        <f t="shared" si="12"/>
        <v>50388.480000000003</v>
      </c>
      <c r="BA17" s="280">
        <f t="shared" si="12"/>
        <v>50388.480000000003</v>
      </c>
      <c r="BB17" s="280">
        <f t="shared" si="12"/>
        <v>50388.480000000003</v>
      </c>
      <c r="BC17" s="280">
        <f t="shared" si="12"/>
        <v>54419.558400000009</v>
      </c>
      <c r="BD17" s="280">
        <f t="shared" si="12"/>
        <v>54419.558400000009</v>
      </c>
      <c r="BE17" s="280">
        <f t="shared" si="12"/>
        <v>54419.558400000009</v>
      </c>
      <c r="BF17" s="280">
        <f t="shared" si="12"/>
        <v>54419.558400000009</v>
      </c>
      <c r="BG17" s="280">
        <f t="shared" si="12"/>
        <v>54419.558400000009</v>
      </c>
      <c r="BH17" s="280">
        <f t="shared" si="12"/>
        <v>54419.558400000009</v>
      </c>
      <c r="BI17" s="280">
        <f t="shared" si="12"/>
        <v>54419.558400000009</v>
      </c>
      <c r="BJ17" s="280">
        <f t="shared" si="12"/>
        <v>54419.558400000009</v>
      </c>
      <c r="BK17" s="280">
        <f t="shared" si="12"/>
        <v>54419.558400000009</v>
      </c>
      <c r="BL17" s="280">
        <f t="shared" si="12"/>
        <v>54419.558400000009</v>
      </c>
      <c r="BM17" s="280">
        <f t="shared" si="12"/>
        <v>54419.558400000009</v>
      </c>
      <c r="BN17" s="281">
        <f t="shared" si="12"/>
        <v>54419.558400000009</v>
      </c>
      <c r="BO17" s="308" t="s">
        <v>101</v>
      </c>
      <c r="BP17" s="126"/>
    </row>
    <row r="18" spans="2:68">
      <c r="B18" s="112" t="s">
        <v>113</v>
      </c>
      <c r="C18" s="253">
        <v>3000</v>
      </c>
      <c r="D18" s="35" t="s">
        <v>342</v>
      </c>
      <c r="E18" s="254">
        <v>0.18</v>
      </c>
      <c r="F18" s="267"/>
      <c r="G18" s="280">
        <f>$C18*(1+HLOOKUP(G$5,$G$1:$L$3,$L$3,0))*Salaries!G52</f>
        <v>120000</v>
      </c>
      <c r="H18" s="280">
        <f>$C18*(1+HLOOKUP(H$5,$G$1:$L$3,$L$3,0))*Salaries!H52</f>
        <v>120000</v>
      </c>
      <c r="I18" s="280">
        <f>$C18*(1+HLOOKUP(I$5,$G$1:$L$3,$L$3,0))*Salaries!I52</f>
        <v>120000</v>
      </c>
      <c r="J18" s="280">
        <f>$C18*(1+HLOOKUP(J$5,$G$1:$L$3,$L$3,0))*Salaries!J52</f>
        <v>120000</v>
      </c>
      <c r="K18" s="280">
        <f>$C18*(1+HLOOKUP(K$5,$G$1:$L$3,$L$3,0))*Salaries!K52</f>
        <v>120000</v>
      </c>
      <c r="L18" s="280">
        <f>$C18*(1+HLOOKUP(L$5,$G$1:$L$3,$L$3,0))*Salaries!L52</f>
        <v>120000</v>
      </c>
      <c r="M18" s="280">
        <f>$C18*(1+HLOOKUP(M$5,$G$1:$L$3,$L$3,0))*Salaries!M52</f>
        <v>120000</v>
      </c>
      <c r="N18" s="280">
        <f>$C18*(1+HLOOKUP(N$5,$G$1:$L$3,$L$3,0))*Salaries!N52</f>
        <v>120000</v>
      </c>
      <c r="O18" s="280">
        <f>$C18*(1+HLOOKUP(O$5,$G$1:$L$3,$L$3,0))*Salaries!O52</f>
        <v>120000</v>
      </c>
      <c r="P18" s="280">
        <f>$C18*(1+HLOOKUP(P$5,$G$1:$L$3,$L$3,0))*Salaries!P52</f>
        <v>120000</v>
      </c>
      <c r="Q18" s="280">
        <f>$C18*(1+HLOOKUP(Q$5,$G$1:$L$3,$L$3,0))*Salaries!Q52</f>
        <v>120000</v>
      </c>
      <c r="R18" s="280">
        <f>$C18*(1+HLOOKUP(R$5,$G$1:$L$3,$L$3,0))*Salaries!R52</f>
        <v>120000</v>
      </c>
      <c r="S18" s="280">
        <f>$C18*(1+HLOOKUP(S$5,$G$1:$L$3,$L$3,0))*Salaries!S52</f>
        <v>158760</v>
      </c>
      <c r="T18" s="280">
        <f>$C18*(1+HLOOKUP(T$5,$G$1:$L$3,$L$3,0))*Salaries!T52</f>
        <v>158760</v>
      </c>
      <c r="U18" s="280">
        <f>$C18*(1+HLOOKUP(U$5,$G$1:$L$3,$L$3,0))*Salaries!U52</f>
        <v>158760</v>
      </c>
      <c r="V18" s="280">
        <f>$C18*(1+HLOOKUP(V$5,$G$1:$L$3,$L$3,0))*Salaries!V52</f>
        <v>158760</v>
      </c>
      <c r="W18" s="280">
        <f>$C18*(1+HLOOKUP(W$5,$G$1:$L$3,$L$3,0))*Salaries!W52</f>
        <v>158760</v>
      </c>
      <c r="X18" s="280">
        <f>$C18*(1+HLOOKUP(X$5,$G$1:$L$3,$L$3,0))*Salaries!X52</f>
        <v>158760</v>
      </c>
      <c r="Y18" s="280">
        <f>$C18*(1+HLOOKUP(Y$5,$G$1:$L$3,$L$3,0))*Salaries!Y52</f>
        <v>158760</v>
      </c>
      <c r="Z18" s="280">
        <f>$C18*(1+HLOOKUP(Z$5,$G$1:$L$3,$L$3,0))*Salaries!Z52</f>
        <v>158760</v>
      </c>
      <c r="AA18" s="280">
        <f>$C18*(1+HLOOKUP(AA$5,$G$1:$L$3,$L$3,0))*Salaries!AA52</f>
        <v>158760</v>
      </c>
      <c r="AB18" s="280">
        <f>$C18*(1+HLOOKUP(AB$5,$G$1:$L$3,$L$3,0))*Salaries!AB52</f>
        <v>158760</v>
      </c>
      <c r="AC18" s="280">
        <f>$C18*(1+HLOOKUP(AC$5,$G$1:$L$3,$L$3,0))*Salaries!AC52</f>
        <v>158760</v>
      </c>
      <c r="AD18" s="280">
        <f>$C18*(1+HLOOKUP(AD$5,$G$1:$L$3,$L$3,0))*Salaries!AD52</f>
        <v>158760</v>
      </c>
      <c r="AE18" s="280">
        <f>$C18*(1+HLOOKUP(AE$5,$G$1:$L$3,$L$3,0))*Salaries!AE52</f>
        <v>202953.60000000001</v>
      </c>
      <c r="AF18" s="280">
        <f>$C18*(1+HLOOKUP(AF$5,$G$1:$L$3,$L$3,0))*Salaries!AF52</f>
        <v>202953.60000000001</v>
      </c>
      <c r="AG18" s="280">
        <f>$C18*(1+HLOOKUP(AG$5,$G$1:$L$3,$L$3,0))*Salaries!AG52</f>
        <v>202953.60000000001</v>
      </c>
      <c r="AH18" s="280">
        <f>$C18*(1+HLOOKUP(AH$5,$G$1:$L$3,$L$3,0))*Salaries!AH52</f>
        <v>202953.60000000001</v>
      </c>
      <c r="AI18" s="280">
        <f>$C18*(1+HLOOKUP(AI$5,$G$1:$L$3,$L$3,0))*Salaries!AI52</f>
        <v>202953.60000000001</v>
      </c>
      <c r="AJ18" s="280">
        <f>$C18*(1+HLOOKUP(AJ$5,$G$1:$L$3,$L$3,0))*Salaries!AJ52</f>
        <v>202953.60000000001</v>
      </c>
      <c r="AK18" s="280">
        <f>$C18*(1+HLOOKUP(AK$5,$G$1:$L$3,$L$3,0))*Salaries!AK52</f>
        <v>202953.60000000001</v>
      </c>
      <c r="AL18" s="280">
        <f>$C18*(1+HLOOKUP(AL$5,$G$1:$L$3,$L$3,0))*Salaries!AL52</f>
        <v>202953.60000000001</v>
      </c>
      <c r="AM18" s="280">
        <f>$C18*(1+HLOOKUP(AM$5,$G$1:$L$3,$L$3,0))*Salaries!AM52</f>
        <v>202953.60000000001</v>
      </c>
      <c r="AN18" s="280">
        <f>$C18*(1+HLOOKUP(AN$5,$G$1:$L$3,$L$3,0))*Salaries!AN52</f>
        <v>202953.60000000001</v>
      </c>
      <c r="AO18" s="280">
        <f>$C18*(1+HLOOKUP(AO$5,$G$1:$L$3,$L$3,0))*Salaries!AO52</f>
        <v>202953.60000000001</v>
      </c>
      <c r="AP18" s="280">
        <f>$C18*(1+HLOOKUP(AP$5,$G$1:$L$3,$L$3,0))*Salaries!AP52</f>
        <v>202953.60000000001</v>
      </c>
      <c r="AQ18" s="280">
        <f>$C18*(1+HLOOKUP(AQ$5,$G$1:$L$3,$L$3,0))*Salaries!AQ52</f>
        <v>253202.11200000002</v>
      </c>
      <c r="AR18" s="280">
        <f>$C18*(1+HLOOKUP(AR$5,$G$1:$L$3,$L$3,0))*Salaries!AR52</f>
        <v>253202.11200000002</v>
      </c>
      <c r="AS18" s="280">
        <f>$C18*(1+HLOOKUP(AS$5,$G$1:$L$3,$L$3,0))*Salaries!AS52</f>
        <v>253202.11200000002</v>
      </c>
      <c r="AT18" s="280">
        <f>$C18*(1+HLOOKUP(AT$5,$G$1:$L$3,$L$3,0))*Salaries!AT52</f>
        <v>253202.11200000002</v>
      </c>
      <c r="AU18" s="280">
        <f>$C18*(1+HLOOKUP(AU$5,$G$1:$L$3,$L$3,0))*Salaries!AU52</f>
        <v>253202.11200000002</v>
      </c>
      <c r="AV18" s="280">
        <f>$C18*(1+HLOOKUP(AV$5,$G$1:$L$3,$L$3,0))*Salaries!AV52</f>
        <v>253202.11200000002</v>
      </c>
      <c r="AW18" s="280">
        <f>$C18*(1+HLOOKUP(AW$5,$G$1:$L$3,$L$3,0))*Salaries!AW52</f>
        <v>253202.11200000002</v>
      </c>
      <c r="AX18" s="280">
        <f>$C18*(1+HLOOKUP(AX$5,$G$1:$L$3,$L$3,0))*Salaries!AX52</f>
        <v>253202.11200000002</v>
      </c>
      <c r="AY18" s="280">
        <f>$C18*(1+HLOOKUP(AY$5,$G$1:$L$3,$L$3,0))*Salaries!AY52</f>
        <v>253202.11200000002</v>
      </c>
      <c r="AZ18" s="280">
        <f>$C18*(1+HLOOKUP(AZ$5,$G$1:$L$3,$L$3,0))*Salaries!AZ52</f>
        <v>253202.11200000002</v>
      </c>
      <c r="BA18" s="280">
        <f>$C18*(1+HLOOKUP(BA$5,$G$1:$L$3,$L$3,0))*Salaries!BA52</f>
        <v>253202.11200000002</v>
      </c>
      <c r="BB18" s="280">
        <f>$C18*(1+HLOOKUP(BB$5,$G$1:$L$3,$L$3,0))*Salaries!BB52</f>
        <v>253202.11200000002</v>
      </c>
      <c r="BC18" s="280">
        <f>$C18*(1+HLOOKUP(BC$5,$G$1:$L$3,$L$3,0))*Salaries!BC52</f>
        <v>310191.48288000008</v>
      </c>
      <c r="BD18" s="280">
        <f>$C18*(1+HLOOKUP(BD$5,$G$1:$L$3,$L$3,0))*Salaries!BD52</f>
        <v>310191.48288000008</v>
      </c>
      <c r="BE18" s="280">
        <f>$C18*(1+HLOOKUP(BE$5,$G$1:$L$3,$L$3,0))*Salaries!BE52</f>
        <v>310191.48288000008</v>
      </c>
      <c r="BF18" s="280">
        <f>$C18*(1+HLOOKUP(BF$5,$G$1:$L$3,$L$3,0))*Salaries!BF52</f>
        <v>310191.48288000008</v>
      </c>
      <c r="BG18" s="280">
        <f>$C18*(1+HLOOKUP(BG$5,$G$1:$L$3,$L$3,0))*Salaries!BG52</f>
        <v>310191.48288000008</v>
      </c>
      <c r="BH18" s="280">
        <f>$C18*(1+HLOOKUP(BH$5,$G$1:$L$3,$L$3,0))*Salaries!BH52</f>
        <v>310191.48288000008</v>
      </c>
      <c r="BI18" s="280">
        <f>$C18*(1+HLOOKUP(BI$5,$G$1:$L$3,$L$3,0))*Salaries!BI52</f>
        <v>310191.48288000008</v>
      </c>
      <c r="BJ18" s="280">
        <f>$C18*(1+HLOOKUP(BJ$5,$G$1:$L$3,$L$3,0))*Salaries!BJ52</f>
        <v>310191.48288000008</v>
      </c>
      <c r="BK18" s="280">
        <f>$C18*(1+HLOOKUP(BK$5,$G$1:$L$3,$L$3,0))*Salaries!BK52</f>
        <v>310191.48288000008</v>
      </c>
      <c r="BL18" s="280">
        <f>$C18*(1+HLOOKUP(BL$5,$G$1:$L$3,$L$3,0))*Salaries!BL52</f>
        <v>310191.48288000008</v>
      </c>
      <c r="BM18" s="280">
        <f>$C18*(1+HLOOKUP(BM$5,$G$1:$L$3,$L$3,0))*Salaries!BM52</f>
        <v>310191.48288000008</v>
      </c>
      <c r="BN18" s="281">
        <f>$C18*(1+HLOOKUP(BN$5,$G$1:$L$3,$L$3,0))*Salaries!BN52</f>
        <v>310191.48288000008</v>
      </c>
      <c r="BO18" s="308" t="s">
        <v>101</v>
      </c>
      <c r="BP18" s="126"/>
    </row>
    <row r="19" spans="2:68">
      <c r="B19" s="112" t="s">
        <v>226</v>
      </c>
      <c r="C19" s="253">
        <v>25000</v>
      </c>
      <c r="D19" s="35"/>
      <c r="E19" s="254">
        <v>0.18</v>
      </c>
      <c r="F19" s="267"/>
      <c r="G19" s="280">
        <f t="shared" si="11"/>
        <v>25000</v>
      </c>
      <c r="H19" s="280">
        <f t="shared" si="11"/>
        <v>25000</v>
      </c>
      <c r="I19" s="280">
        <f t="shared" si="11"/>
        <v>25000</v>
      </c>
      <c r="J19" s="280">
        <f t="shared" si="11"/>
        <v>25000</v>
      </c>
      <c r="K19" s="280">
        <f t="shared" si="11"/>
        <v>25000</v>
      </c>
      <c r="L19" s="280">
        <f t="shared" si="11"/>
        <v>25000</v>
      </c>
      <c r="M19" s="280">
        <f t="shared" si="11"/>
        <v>25000</v>
      </c>
      <c r="N19" s="280">
        <f t="shared" si="11"/>
        <v>25000</v>
      </c>
      <c r="O19" s="280">
        <f t="shared" si="11"/>
        <v>25000</v>
      </c>
      <c r="P19" s="280">
        <f t="shared" si="11"/>
        <v>25000</v>
      </c>
      <c r="Q19" s="280">
        <f t="shared" si="11"/>
        <v>25000</v>
      </c>
      <c r="R19" s="280">
        <f t="shared" si="11"/>
        <v>25000</v>
      </c>
      <c r="S19" s="280">
        <f t="shared" si="11"/>
        <v>27000</v>
      </c>
      <c r="T19" s="280">
        <f t="shared" si="11"/>
        <v>27000</v>
      </c>
      <c r="U19" s="280">
        <f t="shared" si="11"/>
        <v>27000</v>
      </c>
      <c r="V19" s="280">
        <f t="shared" si="11"/>
        <v>27000</v>
      </c>
      <c r="W19" s="280">
        <f t="shared" si="12"/>
        <v>27000</v>
      </c>
      <c r="X19" s="280">
        <f t="shared" si="12"/>
        <v>27000</v>
      </c>
      <c r="Y19" s="280">
        <f t="shared" si="12"/>
        <v>27000</v>
      </c>
      <c r="Z19" s="280">
        <f t="shared" si="12"/>
        <v>27000</v>
      </c>
      <c r="AA19" s="280">
        <f t="shared" si="12"/>
        <v>27000</v>
      </c>
      <c r="AB19" s="280">
        <f t="shared" si="12"/>
        <v>27000</v>
      </c>
      <c r="AC19" s="280">
        <f t="shared" si="12"/>
        <v>27000</v>
      </c>
      <c r="AD19" s="280">
        <f t="shared" si="12"/>
        <v>27000</v>
      </c>
      <c r="AE19" s="280">
        <f t="shared" si="12"/>
        <v>29160.000000000004</v>
      </c>
      <c r="AF19" s="280">
        <f t="shared" si="12"/>
        <v>29160.000000000004</v>
      </c>
      <c r="AG19" s="280">
        <f t="shared" si="12"/>
        <v>29160.000000000004</v>
      </c>
      <c r="AH19" s="280">
        <f t="shared" si="12"/>
        <v>29160.000000000004</v>
      </c>
      <c r="AI19" s="280">
        <f t="shared" si="12"/>
        <v>29160.000000000004</v>
      </c>
      <c r="AJ19" s="280">
        <f t="shared" si="12"/>
        <v>29160.000000000004</v>
      </c>
      <c r="AK19" s="280">
        <f t="shared" si="12"/>
        <v>29160.000000000004</v>
      </c>
      <c r="AL19" s="280">
        <f t="shared" si="12"/>
        <v>29160.000000000004</v>
      </c>
      <c r="AM19" s="280">
        <f t="shared" si="12"/>
        <v>29160.000000000004</v>
      </c>
      <c r="AN19" s="280">
        <f t="shared" si="12"/>
        <v>29160.000000000004</v>
      </c>
      <c r="AO19" s="280">
        <f t="shared" si="12"/>
        <v>29160.000000000004</v>
      </c>
      <c r="AP19" s="280">
        <f t="shared" si="12"/>
        <v>29160.000000000004</v>
      </c>
      <c r="AQ19" s="280">
        <f t="shared" si="12"/>
        <v>31492.800000000003</v>
      </c>
      <c r="AR19" s="280">
        <f t="shared" si="12"/>
        <v>31492.800000000003</v>
      </c>
      <c r="AS19" s="280">
        <f t="shared" si="12"/>
        <v>31492.800000000003</v>
      </c>
      <c r="AT19" s="280">
        <f t="shared" si="12"/>
        <v>31492.800000000003</v>
      </c>
      <c r="AU19" s="280">
        <f t="shared" si="12"/>
        <v>31492.800000000003</v>
      </c>
      <c r="AV19" s="280">
        <f t="shared" si="12"/>
        <v>31492.800000000003</v>
      </c>
      <c r="AW19" s="280">
        <f t="shared" si="12"/>
        <v>31492.800000000003</v>
      </c>
      <c r="AX19" s="280">
        <f t="shared" si="12"/>
        <v>31492.800000000003</v>
      </c>
      <c r="AY19" s="280">
        <f t="shared" si="12"/>
        <v>31492.800000000003</v>
      </c>
      <c r="AZ19" s="280">
        <f t="shared" si="12"/>
        <v>31492.800000000003</v>
      </c>
      <c r="BA19" s="280">
        <f t="shared" si="12"/>
        <v>31492.800000000003</v>
      </c>
      <c r="BB19" s="280">
        <f t="shared" si="12"/>
        <v>31492.800000000003</v>
      </c>
      <c r="BC19" s="280">
        <f t="shared" si="12"/>
        <v>34012.224000000009</v>
      </c>
      <c r="BD19" s="280">
        <f t="shared" si="12"/>
        <v>34012.224000000009</v>
      </c>
      <c r="BE19" s="280">
        <f t="shared" si="12"/>
        <v>34012.224000000009</v>
      </c>
      <c r="BF19" s="280">
        <f t="shared" si="12"/>
        <v>34012.224000000009</v>
      </c>
      <c r="BG19" s="280">
        <f t="shared" si="12"/>
        <v>34012.224000000009</v>
      </c>
      <c r="BH19" s="280">
        <f t="shared" si="12"/>
        <v>34012.224000000009</v>
      </c>
      <c r="BI19" s="280">
        <f t="shared" si="12"/>
        <v>34012.224000000009</v>
      </c>
      <c r="BJ19" s="280">
        <f t="shared" si="12"/>
        <v>34012.224000000009</v>
      </c>
      <c r="BK19" s="280">
        <f t="shared" si="12"/>
        <v>34012.224000000009</v>
      </c>
      <c r="BL19" s="280">
        <f t="shared" si="12"/>
        <v>34012.224000000009</v>
      </c>
      <c r="BM19" s="280">
        <f t="shared" si="12"/>
        <v>34012.224000000009</v>
      </c>
      <c r="BN19" s="281">
        <f t="shared" si="12"/>
        <v>34012.224000000009</v>
      </c>
      <c r="BO19" s="308" t="s">
        <v>101</v>
      </c>
      <c r="BP19" s="126"/>
    </row>
    <row r="20" spans="2:68">
      <c r="B20" s="112" t="s">
        <v>114</v>
      </c>
      <c r="C20" s="253">
        <v>20000</v>
      </c>
      <c r="D20" s="35"/>
      <c r="E20" s="254">
        <v>0.18</v>
      </c>
      <c r="F20" s="267"/>
      <c r="G20" s="280">
        <f t="shared" si="11"/>
        <v>20000</v>
      </c>
      <c r="H20" s="280">
        <f t="shared" si="11"/>
        <v>20000</v>
      </c>
      <c r="I20" s="280">
        <f t="shared" si="11"/>
        <v>20000</v>
      </c>
      <c r="J20" s="280">
        <f t="shared" si="11"/>
        <v>20000</v>
      </c>
      <c r="K20" s="280">
        <f t="shared" si="11"/>
        <v>20000</v>
      </c>
      <c r="L20" s="280">
        <f t="shared" si="11"/>
        <v>20000</v>
      </c>
      <c r="M20" s="280">
        <f t="shared" si="11"/>
        <v>20000</v>
      </c>
      <c r="N20" s="280">
        <f t="shared" si="11"/>
        <v>20000</v>
      </c>
      <c r="O20" s="280">
        <f t="shared" si="11"/>
        <v>20000</v>
      </c>
      <c r="P20" s="280">
        <f t="shared" si="11"/>
        <v>20000</v>
      </c>
      <c r="Q20" s="280">
        <f t="shared" si="11"/>
        <v>20000</v>
      </c>
      <c r="R20" s="280">
        <f t="shared" si="11"/>
        <v>20000</v>
      </c>
      <c r="S20" s="280">
        <f t="shared" si="11"/>
        <v>21600</v>
      </c>
      <c r="T20" s="280">
        <f t="shared" si="11"/>
        <v>21600</v>
      </c>
      <c r="U20" s="280">
        <f t="shared" si="11"/>
        <v>21600</v>
      </c>
      <c r="V20" s="280">
        <f t="shared" si="11"/>
        <v>21600</v>
      </c>
      <c r="W20" s="280">
        <f t="shared" si="12"/>
        <v>21600</v>
      </c>
      <c r="X20" s="280">
        <f t="shared" si="12"/>
        <v>21600</v>
      </c>
      <c r="Y20" s="280">
        <f t="shared" si="12"/>
        <v>21600</v>
      </c>
      <c r="Z20" s="280">
        <f t="shared" si="12"/>
        <v>21600</v>
      </c>
      <c r="AA20" s="280">
        <f t="shared" si="12"/>
        <v>21600</v>
      </c>
      <c r="AB20" s="280">
        <f t="shared" si="12"/>
        <v>21600</v>
      </c>
      <c r="AC20" s="280">
        <f t="shared" si="12"/>
        <v>21600</v>
      </c>
      <c r="AD20" s="280">
        <f t="shared" si="12"/>
        <v>21600</v>
      </c>
      <c r="AE20" s="280">
        <f t="shared" si="12"/>
        <v>23328.000000000004</v>
      </c>
      <c r="AF20" s="280">
        <f t="shared" si="12"/>
        <v>23328.000000000004</v>
      </c>
      <c r="AG20" s="280">
        <f t="shared" si="12"/>
        <v>23328.000000000004</v>
      </c>
      <c r="AH20" s="280">
        <f t="shared" si="12"/>
        <v>23328.000000000004</v>
      </c>
      <c r="AI20" s="280">
        <f t="shared" si="12"/>
        <v>23328.000000000004</v>
      </c>
      <c r="AJ20" s="280">
        <f t="shared" si="12"/>
        <v>23328.000000000004</v>
      </c>
      <c r="AK20" s="280">
        <f t="shared" si="12"/>
        <v>23328.000000000004</v>
      </c>
      <c r="AL20" s="280">
        <f t="shared" si="12"/>
        <v>23328.000000000004</v>
      </c>
      <c r="AM20" s="280">
        <f t="shared" si="12"/>
        <v>23328.000000000004</v>
      </c>
      <c r="AN20" s="280">
        <f t="shared" si="12"/>
        <v>23328.000000000004</v>
      </c>
      <c r="AO20" s="280">
        <f t="shared" si="12"/>
        <v>23328.000000000004</v>
      </c>
      <c r="AP20" s="280">
        <f t="shared" si="12"/>
        <v>23328.000000000004</v>
      </c>
      <c r="AQ20" s="280">
        <f t="shared" si="12"/>
        <v>25194.240000000002</v>
      </c>
      <c r="AR20" s="280">
        <f t="shared" si="12"/>
        <v>25194.240000000002</v>
      </c>
      <c r="AS20" s="280">
        <f t="shared" si="12"/>
        <v>25194.240000000002</v>
      </c>
      <c r="AT20" s="280">
        <f t="shared" si="12"/>
        <v>25194.240000000002</v>
      </c>
      <c r="AU20" s="280">
        <f t="shared" si="12"/>
        <v>25194.240000000002</v>
      </c>
      <c r="AV20" s="280">
        <f t="shared" si="12"/>
        <v>25194.240000000002</v>
      </c>
      <c r="AW20" s="280">
        <f t="shared" si="12"/>
        <v>25194.240000000002</v>
      </c>
      <c r="AX20" s="280">
        <f t="shared" si="12"/>
        <v>25194.240000000002</v>
      </c>
      <c r="AY20" s="280">
        <f t="shared" si="12"/>
        <v>25194.240000000002</v>
      </c>
      <c r="AZ20" s="280">
        <f t="shared" si="12"/>
        <v>25194.240000000002</v>
      </c>
      <c r="BA20" s="280">
        <f t="shared" si="12"/>
        <v>25194.240000000002</v>
      </c>
      <c r="BB20" s="280">
        <f t="shared" si="12"/>
        <v>25194.240000000002</v>
      </c>
      <c r="BC20" s="280">
        <f t="shared" si="12"/>
        <v>27209.779200000004</v>
      </c>
      <c r="BD20" s="280">
        <f t="shared" si="12"/>
        <v>27209.779200000004</v>
      </c>
      <c r="BE20" s="280">
        <f t="shared" si="12"/>
        <v>27209.779200000004</v>
      </c>
      <c r="BF20" s="280">
        <f t="shared" si="12"/>
        <v>27209.779200000004</v>
      </c>
      <c r="BG20" s="280">
        <f t="shared" si="12"/>
        <v>27209.779200000004</v>
      </c>
      <c r="BH20" s="280">
        <f t="shared" si="12"/>
        <v>27209.779200000004</v>
      </c>
      <c r="BI20" s="280">
        <f t="shared" si="12"/>
        <v>27209.779200000004</v>
      </c>
      <c r="BJ20" s="280">
        <f t="shared" si="12"/>
        <v>27209.779200000004</v>
      </c>
      <c r="BK20" s="280">
        <f t="shared" si="12"/>
        <v>27209.779200000004</v>
      </c>
      <c r="BL20" s="280">
        <f t="shared" si="12"/>
        <v>27209.779200000004</v>
      </c>
      <c r="BM20" s="280">
        <f t="shared" si="12"/>
        <v>27209.779200000004</v>
      </c>
      <c r="BN20" s="281">
        <f t="shared" si="12"/>
        <v>27209.779200000004</v>
      </c>
      <c r="BO20" s="308" t="s">
        <v>101</v>
      </c>
      <c r="BP20" s="126"/>
    </row>
    <row r="21" spans="2:68">
      <c r="B21" s="112" t="s">
        <v>227</v>
      </c>
      <c r="C21" s="253">
        <v>1000</v>
      </c>
      <c r="D21" s="35" t="s">
        <v>342</v>
      </c>
      <c r="E21" s="254">
        <v>0.18</v>
      </c>
      <c r="F21" s="267"/>
      <c r="G21" s="280">
        <f>$C21*(1+HLOOKUP(G$5,$G$1:$L$3,$L$3,0))*Salaries!G52</f>
        <v>40000</v>
      </c>
      <c r="H21" s="280">
        <f>$C21*(1+HLOOKUP(H$5,$G$1:$L$3,$L$3,0))*Salaries!H52</f>
        <v>40000</v>
      </c>
      <c r="I21" s="280">
        <f>$C21*(1+HLOOKUP(I$5,$G$1:$L$3,$L$3,0))*Salaries!I52</f>
        <v>40000</v>
      </c>
      <c r="J21" s="280">
        <f>$C21*(1+HLOOKUP(J$5,$G$1:$L$3,$L$3,0))*Salaries!J52</f>
        <v>40000</v>
      </c>
      <c r="K21" s="280">
        <f>$C21*(1+HLOOKUP(K$5,$G$1:$L$3,$L$3,0))*Salaries!K52</f>
        <v>40000</v>
      </c>
      <c r="L21" s="280">
        <f>$C21*(1+HLOOKUP(L$5,$G$1:$L$3,$L$3,0))*Salaries!L52</f>
        <v>40000</v>
      </c>
      <c r="M21" s="280">
        <f>$C21*(1+HLOOKUP(M$5,$G$1:$L$3,$L$3,0))*Salaries!M52</f>
        <v>40000</v>
      </c>
      <c r="N21" s="280">
        <f>$C21*(1+HLOOKUP(N$5,$G$1:$L$3,$L$3,0))*Salaries!N52</f>
        <v>40000</v>
      </c>
      <c r="O21" s="280">
        <f>$C21*(1+HLOOKUP(O$5,$G$1:$L$3,$L$3,0))*Salaries!O52</f>
        <v>40000</v>
      </c>
      <c r="P21" s="280">
        <f>$C21*(1+HLOOKUP(P$5,$G$1:$L$3,$L$3,0))*Salaries!P52</f>
        <v>40000</v>
      </c>
      <c r="Q21" s="280">
        <f>$C21*(1+HLOOKUP(Q$5,$G$1:$L$3,$L$3,0))*Salaries!Q52</f>
        <v>40000</v>
      </c>
      <c r="R21" s="280">
        <f>$C21*(1+HLOOKUP(R$5,$G$1:$L$3,$L$3,0))*Salaries!R52</f>
        <v>40000</v>
      </c>
      <c r="S21" s="280">
        <f>$C21*(1+HLOOKUP(S$5,$G$1:$L$3,$L$3,0))*Salaries!S52</f>
        <v>52920</v>
      </c>
      <c r="T21" s="280">
        <f>$C21*(1+HLOOKUP(T$5,$G$1:$L$3,$L$3,0))*Salaries!T52</f>
        <v>52920</v>
      </c>
      <c r="U21" s="280">
        <f>$C21*(1+HLOOKUP(U$5,$G$1:$L$3,$L$3,0))*Salaries!U52</f>
        <v>52920</v>
      </c>
      <c r="V21" s="280">
        <f>$C21*(1+HLOOKUP(V$5,$G$1:$L$3,$L$3,0))*Salaries!V52</f>
        <v>52920</v>
      </c>
      <c r="W21" s="280">
        <f>$C21*(1+HLOOKUP(W$5,$G$1:$L$3,$L$3,0))*Salaries!W52</f>
        <v>52920</v>
      </c>
      <c r="X21" s="280">
        <f>$C21*(1+HLOOKUP(X$5,$G$1:$L$3,$L$3,0))*Salaries!X52</f>
        <v>52920</v>
      </c>
      <c r="Y21" s="280">
        <f>$C21*(1+HLOOKUP(Y$5,$G$1:$L$3,$L$3,0))*Salaries!Y52</f>
        <v>52920</v>
      </c>
      <c r="Z21" s="280">
        <f>$C21*(1+HLOOKUP(Z$5,$G$1:$L$3,$L$3,0))*Salaries!Z52</f>
        <v>52920</v>
      </c>
      <c r="AA21" s="280">
        <f>$C21*(1+HLOOKUP(AA$5,$G$1:$L$3,$L$3,0))*Salaries!AA52</f>
        <v>52920</v>
      </c>
      <c r="AB21" s="280">
        <f>$C21*(1+HLOOKUP(AB$5,$G$1:$L$3,$L$3,0))*Salaries!AB52</f>
        <v>52920</v>
      </c>
      <c r="AC21" s="280">
        <f>$C21*(1+HLOOKUP(AC$5,$G$1:$L$3,$L$3,0))*Salaries!AC52</f>
        <v>52920</v>
      </c>
      <c r="AD21" s="280">
        <f>$C21*(1+HLOOKUP(AD$5,$G$1:$L$3,$L$3,0))*Salaries!AD52</f>
        <v>52920</v>
      </c>
      <c r="AE21" s="280">
        <f>$C21*(1+HLOOKUP(AE$5,$G$1:$L$3,$L$3,0))*Salaries!AE52</f>
        <v>67651.200000000012</v>
      </c>
      <c r="AF21" s="280">
        <f>$C21*(1+HLOOKUP(AF$5,$G$1:$L$3,$L$3,0))*Salaries!AF52</f>
        <v>67651.200000000012</v>
      </c>
      <c r="AG21" s="280">
        <f>$C21*(1+HLOOKUP(AG$5,$G$1:$L$3,$L$3,0))*Salaries!AG52</f>
        <v>67651.200000000012</v>
      </c>
      <c r="AH21" s="280">
        <f>$C21*(1+HLOOKUP(AH$5,$G$1:$L$3,$L$3,0))*Salaries!AH52</f>
        <v>67651.200000000012</v>
      </c>
      <c r="AI21" s="280">
        <f>$C21*(1+HLOOKUP(AI$5,$G$1:$L$3,$L$3,0))*Salaries!AI52</f>
        <v>67651.200000000012</v>
      </c>
      <c r="AJ21" s="280">
        <f>$C21*(1+HLOOKUP(AJ$5,$G$1:$L$3,$L$3,0))*Salaries!AJ52</f>
        <v>67651.200000000012</v>
      </c>
      <c r="AK21" s="280">
        <f>$C21*(1+HLOOKUP(AK$5,$G$1:$L$3,$L$3,0))*Salaries!AK52</f>
        <v>67651.200000000012</v>
      </c>
      <c r="AL21" s="280">
        <f>$C21*(1+HLOOKUP(AL$5,$G$1:$L$3,$L$3,0))*Salaries!AL52</f>
        <v>67651.200000000012</v>
      </c>
      <c r="AM21" s="280">
        <f>$C21*(1+HLOOKUP(AM$5,$G$1:$L$3,$L$3,0))*Salaries!AM52</f>
        <v>67651.200000000012</v>
      </c>
      <c r="AN21" s="280">
        <f>$C21*(1+HLOOKUP(AN$5,$G$1:$L$3,$L$3,0))*Salaries!AN52</f>
        <v>67651.200000000012</v>
      </c>
      <c r="AO21" s="280">
        <f>$C21*(1+HLOOKUP(AO$5,$G$1:$L$3,$L$3,0))*Salaries!AO52</f>
        <v>67651.200000000012</v>
      </c>
      <c r="AP21" s="280">
        <f>$C21*(1+HLOOKUP(AP$5,$G$1:$L$3,$L$3,0))*Salaries!AP52</f>
        <v>67651.200000000012</v>
      </c>
      <c r="AQ21" s="280">
        <f>$C21*(1+HLOOKUP(AQ$5,$G$1:$L$3,$L$3,0))*Salaries!AQ52</f>
        <v>84400.704000000012</v>
      </c>
      <c r="AR21" s="280">
        <f>$C21*(1+HLOOKUP(AR$5,$G$1:$L$3,$L$3,0))*Salaries!AR52</f>
        <v>84400.704000000012</v>
      </c>
      <c r="AS21" s="280">
        <f>$C21*(1+HLOOKUP(AS$5,$G$1:$L$3,$L$3,0))*Salaries!AS52</f>
        <v>84400.704000000012</v>
      </c>
      <c r="AT21" s="280">
        <f>$C21*(1+HLOOKUP(AT$5,$G$1:$L$3,$L$3,0))*Salaries!AT52</f>
        <v>84400.704000000012</v>
      </c>
      <c r="AU21" s="280">
        <f>$C21*(1+HLOOKUP(AU$5,$G$1:$L$3,$L$3,0))*Salaries!AU52</f>
        <v>84400.704000000012</v>
      </c>
      <c r="AV21" s="280">
        <f>$C21*(1+HLOOKUP(AV$5,$G$1:$L$3,$L$3,0))*Salaries!AV52</f>
        <v>84400.704000000012</v>
      </c>
      <c r="AW21" s="280">
        <f>$C21*(1+HLOOKUP(AW$5,$G$1:$L$3,$L$3,0))*Salaries!AW52</f>
        <v>84400.704000000012</v>
      </c>
      <c r="AX21" s="280">
        <f>$C21*(1+HLOOKUP(AX$5,$G$1:$L$3,$L$3,0))*Salaries!AX52</f>
        <v>84400.704000000012</v>
      </c>
      <c r="AY21" s="280">
        <f>$C21*(1+HLOOKUP(AY$5,$G$1:$L$3,$L$3,0))*Salaries!AY52</f>
        <v>84400.704000000012</v>
      </c>
      <c r="AZ21" s="280">
        <f>$C21*(1+HLOOKUP(AZ$5,$G$1:$L$3,$L$3,0))*Salaries!AZ52</f>
        <v>84400.704000000012</v>
      </c>
      <c r="BA21" s="280">
        <f>$C21*(1+HLOOKUP(BA$5,$G$1:$L$3,$L$3,0))*Salaries!BA52</f>
        <v>84400.704000000012</v>
      </c>
      <c r="BB21" s="280">
        <f>$C21*(1+HLOOKUP(BB$5,$G$1:$L$3,$L$3,0))*Salaries!BB52</f>
        <v>84400.704000000012</v>
      </c>
      <c r="BC21" s="280">
        <f>$C21*(1+HLOOKUP(BC$5,$G$1:$L$3,$L$3,0))*Salaries!BC52</f>
        <v>103397.16096000002</v>
      </c>
      <c r="BD21" s="280">
        <f>$C21*(1+HLOOKUP(BD$5,$G$1:$L$3,$L$3,0))*Salaries!BD52</f>
        <v>103397.16096000002</v>
      </c>
      <c r="BE21" s="280">
        <f>$C21*(1+HLOOKUP(BE$5,$G$1:$L$3,$L$3,0))*Salaries!BE52</f>
        <v>103397.16096000002</v>
      </c>
      <c r="BF21" s="280">
        <f>$C21*(1+HLOOKUP(BF$5,$G$1:$L$3,$L$3,0))*Salaries!BF52</f>
        <v>103397.16096000002</v>
      </c>
      <c r="BG21" s="280">
        <f>$C21*(1+HLOOKUP(BG$5,$G$1:$L$3,$L$3,0))*Salaries!BG52</f>
        <v>103397.16096000002</v>
      </c>
      <c r="BH21" s="280">
        <f>$C21*(1+HLOOKUP(BH$5,$G$1:$L$3,$L$3,0))*Salaries!BH52</f>
        <v>103397.16096000002</v>
      </c>
      <c r="BI21" s="280">
        <f>$C21*(1+HLOOKUP(BI$5,$G$1:$L$3,$L$3,0))*Salaries!BI52</f>
        <v>103397.16096000002</v>
      </c>
      <c r="BJ21" s="280">
        <f>$C21*(1+HLOOKUP(BJ$5,$G$1:$L$3,$L$3,0))*Salaries!BJ52</f>
        <v>103397.16096000002</v>
      </c>
      <c r="BK21" s="280">
        <f>$C21*(1+HLOOKUP(BK$5,$G$1:$L$3,$L$3,0))*Salaries!BK52</f>
        <v>103397.16096000002</v>
      </c>
      <c r="BL21" s="280">
        <f>$C21*(1+HLOOKUP(BL$5,$G$1:$L$3,$L$3,0))*Salaries!BL52</f>
        <v>103397.16096000002</v>
      </c>
      <c r="BM21" s="280">
        <f>$C21*(1+HLOOKUP(BM$5,$G$1:$L$3,$L$3,0))*Salaries!BM52</f>
        <v>103397.16096000002</v>
      </c>
      <c r="BN21" s="281">
        <f>$C21*(1+HLOOKUP(BN$5,$G$1:$L$3,$L$3,0))*Salaries!BN52</f>
        <v>103397.16096000002</v>
      </c>
      <c r="BO21" s="308" t="s">
        <v>101</v>
      </c>
      <c r="BP21" s="126"/>
    </row>
    <row r="22" spans="2:68">
      <c r="B22" s="112" t="s">
        <v>228</v>
      </c>
      <c r="C22" s="253">
        <v>15000</v>
      </c>
      <c r="D22" s="35"/>
      <c r="E22" s="254">
        <v>0.18</v>
      </c>
      <c r="F22" s="267"/>
      <c r="G22" s="280">
        <f t="shared" ref="G22:AL22" si="13">$C22*(1+HLOOKUP(G$5,$G$1:$L$3,$L$3,0))*G10</f>
        <v>15000</v>
      </c>
      <c r="H22" s="280">
        <f t="shared" si="13"/>
        <v>15000</v>
      </c>
      <c r="I22" s="280">
        <f t="shared" si="13"/>
        <v>15000</v>
      </c>
      <c r="J22" s="280">
        <f t="shared" si="13"/>
        <v>15000</v>
      </c>
      <c r="K22" s="280">
        <f t="shared" si="13"/>
        <v>15000</v>
      </c>
      <c r="L22" s="280">
        <f t="shared" si="13"/>
        <v>15000</v>
      </c>
      <c r="M22" s="280">
        <f t="shared" si="13"/>
        <v>15000</v>
      </c>
      <c r="N22" s="280">
        <f t="shared" si="13"/>
        <v>15000</v>
      </c>
      <c r="O22" s="280">
        <f t="shared" si="13"/>
        <v>15000</v>
      </c>
      <c r="P22" s="280">
        <f t="shared" si="13"/>
        <v>15000</v>
      </c>
      <c r="Q22" s="280">
        <f t="shared" si="13"/>
        <v>15000</v>
      </c>
      <c r="R22" s="280">
        <f t="shared" si="13"/>
        <v>15000</v>
      </c>
      <c r="S22" s="280">
        <f t="shared" si="13"/>
        <v>16200.000000000002</v>
      </c>
      <c r="T22" s="280">
        <f t="shared" si="13"/>
        <v>16200.000000000002</v>
      </c>
      <c r="U22" s="280">
        <f t="shared" si="13"/>
        <v>16200.000000000002</v>
      </c>
      <c r="V22" s="280">
        <f t="shared" si="13"/>
        <v>16200.000000000002</v>
      </c>
      <c r="W22" s="280">
        <f t="shared" si="13"/>
        <v>16200.000000000002</v>
      </c>
      <c r="X22" s="280">
        <f t="shared" si="13"/>
        <v>16200.000000000002</v>
      </c>
      <c r="Y22" s="280">
        <f t="shared" si="13"/>
        <v>16200.000000000002</v>
      </c>
      <c r="Z22" s="280">
        <f t="shared" si="13"/>
        <v>16200.000000000002</v>
      </c>
      <c r="AA22" s="280">
        <f t="shared" si="13"/>
        <v>16200.000000000002</v>
      </c>
      <c r="AB22" s="280">
        <f t="shared" si="13"/>
        <v>16200.000000000002</v>
      </c>
      <c r="AC22" s="280">
        <f t="shared" si="13"/>
        <v>16200.000000000002</v>
      </c>
      <c r="AD22" s="280">
        <f t="shared" si="13"/>
        <v>16200.000000000002</v>
      </c>
      <c r="AE22" s="280">
        <f t="shared" si="13"/>
        <v>34992</v>
      </c>
      <c r="AF22" s="280">
        <f t="shared" si="13"/>
        <v>34992</v>
      </c>
      <c r="AG22" s="280">
        <f t="shared" si="13"/>
        <v>34992</v>
      </c>
      <c r="AH22" s="280">
        <f t="shared" si="13"/>
        <v>34992</v>
      </c>
      <c r="AI22" s="280">
        <f t="shared" si="13"/>
        <v>34992</v>
      </c>
      <c r="AJ22" s="280">
        <f t="shared" si="13"/>
        <v>34992</v>
      </c>
      <c r="AK22" s="280">
        <f t="shared" si="13"/>
        <v>34992</v>
      </c>
      <c r="AL22" s="280">
        <f t="shared" si="13"/>
        <v>34992</v>
      </c>
      <c r="AM22" s="280">
        <f t="shared" ref="AM22:BN22" si="14">$C22*(1+HLOOKUP(AM$5,$G$1:$L$3,$L$3,0))*AM10</f>
        <v>34992</v>
      </c>
      <c r="AN22" s="280">
        <f t="shared" si="14"/>
        <v>34992</v>
      </c>
      <c r="AO22" s="280">
        <f t="shared" si="14"/>
        <v>34992</v>
      </c>
      <c r="AP22" s="280">
        <f t="shared" si="14"/>
        <v>34992</v>
      </c>
      <c r="AQ22" s="280">
        <f t="shared" si="14"/>
        <v>37791.360000000008</v>
      </c>
      <c r="AR22" s="280">
        <f t="shared" si="14"/>
        <v>37791.360000000008</v>
      </c>
      <c r="AS22" s="280">
        <f t="shared" si="14"/>
        <v>37791.360000000008</v>
      </c>
      <c r="AT22" s="280">
        <f t="shared" si="14"/>
        <v>37791.360000000008</v>
      </c>
      <c r="AU22" s="280">
        <f t="shared" si="14"/>
        <v>37791.360000000008</v>
      </c>
      <c r="AV22" s="280">
        <f t="shared" si="14"/>
        <v>37791.360000000008</v>
      </c>
      <c r="AW22" s="280">
        <f t="shared" si="14"/>
        <v>37791.360000000008</v>
      </c>
      <c r="AX22" s="280">
        <f t="shared" si="14"/>
        <v>37791.360000000008</v>
      </c>
      <c r="AY22" s="280">
        <f t="shared" si="14"/>
        <v>37791.360000000008</v>
      </c>
      <c r="AZ22" s="280">
        <f t="shared" si="14"/>
        <v>37791.360000000008</v>
      </c>
      <c r="BA22" s="280">
        <f t="shared" si="14"/>
        <v>37791.360000000008</v>
      </c>
      <c r="BB22" s="280">
        <f t="shared" si="14"/>
        <v>37791.360000000008</v>
      </c>
      <c r="BC22" s="280">
        <f t="shared" si="14"/>
        <v>40814.668800000007</v>
      </c>
      <c r="BD22" s="280">
        <f t="shared" si="14"/>
        <v>40814.668800000007</v>
      </c>
      <c r="BE22" s="280">
        <f t="shared" si="14"/>
        <v>40814.668800000007</v>
      </c>
      <c r="BF22" s="280">
        <f t="shared" si="14"/>
        <v>40814.668800000007</v>
      </c>
      <c r="BG22" s="280">
        <f t="shared" si="14"/>
        <v>40814.668800000007</v>
      </c>
      <c r="BH22" s="280">
        <f t="shared" si="14"/>
        <v>40814.668800000007</v>
      </c>
      <c r="BI22" s="280">
        <f t="shared" si="14"/>
        <v>40814.668800000007</v>
      </c>
      <c r="BJ22" s="280">
        <f t="shared" si="14"/>
        <v>40814.668800000007</v>
      </c>
      <c r="BK22" s="280">
        <f t="shared" si="14"/>
        <v>40814.668800000007</v>
      </c>
      <c r="BL22" s="280">
        <f t="shared" si="14"/>
        <v>40814.668800000007</v>
      </c>
      <c r="BM22" s="280">
        <f t="shared" si="14"/>
        <v>40814.668800000007</v>
      </c>
      <c r="BN22" s="281">
        <f t="shared" si="14"/>
        <v>40814.668800000007</v>
      </c>
      <c r="BO22" s="308" t="s">
        <v>101</v>
      </c>
      <c r="BP22" s="126"/>
    </row>
    <row r="23" spans="2:68">
      <c r="B23" s="112" t="s">
        <v>229</v>
      </c>
      <c r="C23" s="253">
        <v>35000</v>
      </c>
      <c r="D23" s="35"/>
      <c r="E23" s="254">
        <v>0.18</v>
      </c>
      <c r="F23" s="267"/>
      <c r="G23" s="280">
        <f t="shared" si="11"/>
        <v>35000</v>
      </c>
      <c r="H23" s="280">
        <f t="shared" si="11"/>
        <v>35000</v>
      </c>
      <c r="I23" s="280">
        <f t="shared" si="11"/>
        <v>35000</v>
      </c>
      <c r="J23" s="280">
        <f t="shared" si="11"/>
        <v>35000</v>
      </c>
      <c r="K23" s="280">
        <f t="shared" si="11"/>
        <v>35000</v>
      </c>
      <c r="L23" s="280">
        <f t="shared" si="11"/>
        <v>35000</v>
      </c>
      <c r="M23" s="280">
        <f t="shared" si="11"/>
        <v>35000</v>
      </c>
      <c r="N23" s="280">
        <f t="shared" si="11"/>
        <v>35000</v>
      </c>
      <c r="O23" s="280">
        <f t="shared" si="11"/>
        <v>35000</v>
      </c>
      <c r="P23" s="280">
        <f t="shared" si="11"/>
        <v>35000</v>
      </c>
      <c r="Q23" s="280">
        <f t="shared" si="11"/>
        <v>35000</v>
      </c>
      <c r="R23" s="280">
        <f t="shared" si="11"/>
        <v>35000</v>
      </c>
      <c r="S23" s="280">
        <f t="shared" si="11"/>
        <v>37800</v>
      </c>
      <c r="T23" s="280">
        <f t="shared" si="11"/>
        <v>37800</v>
      </c>
      <c r="U23" s="280">
        <f t="shared" si="11"/>
        <v>37800</v>
      </c>
      <c r="V23" s="280">
        <f t="shared" si="11"/>
        <v>37800</v>
      </c>
      <c r="W23" s="280">
        <f t="shared" ref="W23:AL23" si="15">$C23*(1+HLOOKUP(W$5,$G$1:$L$3,$L$3,0))</f>
        <v>37800</v>
      </c>
      <c r="X23" s="280">
        <f t="shared" si="15"/>
        <v>37800</v>
      </c>
      <c r="Y23" s="280">
        <f t="shared" si="15"/>
        <v>37800</v>
      </c>
      <c r="Z23" s="280">
        <f t="shared" si="15"/>
        <v>37800</v>
      </c>
      <c r="AA23" s="280">
        <f t="shared" si="15"/>
        <v>37800</v>
      </c>
      <c r="AB23" s="280">
        <f t="shared" si="15"/>
        <v>37800</v>
      </c>
      <c r="AC23" s="280">
        <f t="shared" si="15"/>
        <v>37800</v>
      </c>
      <c r="AD23" s="280">
        <f t="shared" si="15"/>
        <v>37800</v>
      </c>
      <c r="AE23" s="280">
        <f t="shared" si="15"/>
        <v>40824</v>
      </c>
      <c r="AF23" s="280">
        <f t="shared" si="15"/>
        <v>40824</v>
      </c>
      <c r="AG23" s="280">
        <f t="shared" si="15"/>
        <v>40824</v>
      </c>
      <c r="AH23" s="280">
        <f t="shared" si="15"/>
        <v>40824</v>
      </c>
      <c r="AI23" s="280">
        <f t="shared" si="15"/>
        <v>40824</v>
      </c>
      <c r="AJ23" s="280">
        <f t="shared" si="15"/>
        <v>40824</v>
      </c>
      <c r="AK23" s="280">
        <f t="shared" si="15"/>
        <v>40824</v>
      </c>
      <c r="AL23" s="280">
        <f t="shared" si="15"/>
        <v>40824</v>
      </c>
      <c r="AM23" s="280">
        <f t="shared" ref="AM23:BB23" si="16">$C23*(1+HLOOKUP(AM$5,$G$1:$L$3,$L$3,0))</f>
        <v>40824</v>
      </c>
      <c r="AN23" s="280">
        <f t="shared" si="16"/>
        <v>40824</v>
      </c>
      <c r="AO23" s="280">
        <f t="shared" si="16"/>
        <v>40824</v>
      </c>
      <c r="AP23" s="280">
        <f t="shared" si="16"/>
        <v>40824</v>
      </c>
      <c r="AQ23" s="280">
        <f t="shared" si="16"/>
        <v>44089.920000000006</v>
      </c>
      <c r="AR23" s="280">
        <f t="shared" si="16"/>
        <v>44089.920000000006</v>
      </c>
      <c r="AS23" s="280">
        <f t="shared" si="16"/>
        <v>44089.920000000006</v>
      </c>
      <c r="AT23" s="280">
        <f t="shared" si="16"/>
        <v>44089.920000000006</v>
      </c>
      <c r="AU23" s="280">
        <f t="shared" si="16"/>
        <v>44089.920000000006</v>
      </c>
      <c r="AV23" s="280">
        <f t="shared" si="16"/>
        <v>44089.920000000006</v>
      </c>
      <c r="AW23" s="280">
        <f t="shared" si="16"/>
        <v>44089.920000000006</v>
      </c>
      <c r="AX23" s="280">
        <f t="shared" si="16"/>
        <v>44089.920000000006</v>
      </c>
      <c r="AY23" s="280">
        <f t="shared" si="16"/>
        <v>44089.920000000006</v>
      </c>
      <c r="AZ23" s="280">
        <f t="shared" si="16"/>
        <v>44089.920000000006</v>
      </c>
      <c r="BA23" s="280">
        <f t="shared" si="16"/>
        <v>44089.920000000006</v>
      </c>
      <c r="BB23" s="280">
        <f t="shared" si="16"/>
        <v>44089.920000000006</v>
      </c>
      <c r="BC23" s="280">
        <f t="shared" ref="BC23:BN23" si="17">$C23*(1+HLOOKUP(BC$5,$G$1:$L$3,$L$3,0))</f>
        <v>47617.113600000012</v>
      </c>
      <c r="BD23" s="280">
        <f t="shared" si="17"/>
        <v>47617.113600000012</v>
      </c>
      <c r="BE23" s="280">
        <f t="shared" si="17"/>
        <v>47617.113600000012</v>
      </c>
      <c r="BF23" s="280">
        <f t="shared" si="17"/>
        <v>47617.113600000012</v>
      </c>
      <c r="BG23" s="280">
        <f t="shared" si="17"/>
        <v>47617.113600000012</v>
      </c>
      <c r="BH23" s="280">
        <f t="shared" si="17"/>
        <v>47617.113600000012</v>
      </c>
      <c r="BI23" s="280">
        <f t="shared" si="17"/>
        <v>47617.113600000012</v>
      </c>
      <c r="BJ23" s="280">
        <f t="shared" si="17"/>
        <v>47617.113600000012</v>
      </c>
      <c r="BK23" s="280">
        <f t="shared" si="17"/>
        <v>47617.113600000012</v>
      </c>
      <c r="BL23" s="280">
        <f t="shared" si="17"/>
        <v>47617.113600000012</v>
      </c>
      <c r="BM23" s="280">
        <f t="shared" si="17"/>
        <v>47617.113600000012</v>
      </c>
      <c r="BN23" s="281">
        <f t="shared" si="17"/>
        <v>47617.113600000012</v>
      </c>
      <c r="BO23" s="308" t="s">
        <v>101</v>
      </c>
      <c r="BP23" s="126"/>
    </row>
    <row r="24" spans="2:68">
      <c r="B24" s="112" t="s">
        <v>115</v>
      </c>
      <c r="C24" s="253">
        <v>10000</v>
      </c>
      <c r="D24" s="35"/>
      <c r="E24" s="254">
        <v>0.18</v>
      </c>
      <c r="F24" s="267"/>
      <c r="G24" s="280">
        <f t="shared" ref="G24:AL24" si="18">$C24*(1+HLOOKUP(G$5,$G$1:$L$3,$L$3,0))*G10</f>
        <v>10000</v>
      </c>
      <c r="H24" s="280">
        <f t="shared" si="18"/>
        <v>10000</v>
      </c>
      <c r="I24" s="280">
        <f t="shared" si="18"/>
        <v>10000</v>
      </c>
      <c r="J24" s="280">
        <f t="shared" si="18"/>
        <v>10000</v>
      </c>
      <c r="K24" s="280">
        <f t="shared" si="18"/>
        <v>10000</v>
      </c>
      <c r="L24" s="280">
        <f t="shared" si="18"/>
        <v>10000</v>
      </c>
      <c r="M24" s="280">
        <f t="shared" si="18"/>
        <v>10000</v>
      </c>
      <c r="N24" s="280">
        <f t="shared" si="18"/>
        <v>10000</v>
      </c>
      <c r="O24" s="280">
        <f t="shared" si="18"/>
        <v>10000</v>
      </c>
      <c r="P24" s="280">
        <f t="shared" si="18"/>
        <v>10000</v>
      </c>
      <c r="Q24" s="280">
        <f t="shared" si="18"/>
        <v>10000</v>
      </c>
      <c r="R24" s="280">
        <f t="shared" si="18"/>
        <v>10000</v>
      </c>
      <c r="S24" s="280">
        <f t="shared" si="18"/>
        <v>10800</v>
      </c>
      <c r="T24" s="280">
        <f t="shared" si="18"/>
        <v>10800</v>
      </c>
      <c r="U24" s="280">
        <f t="shared" si="18"/>
        <v>10800</v>
      </c>
      <c r="V24" s="280">
        <f t="shared" si="18"/>
        <v>10800</v>
      </c>
      <c r="W24" s="280">
        <f t="shared" si="18"/>
        <v>10800</v>
      </c>
      <c r="X24" s="280">
        <f t="shared" si="18"/>
        <v>10800</v>
      </c>
      <c r="Y24" s="280">
        <f t="shared" si="18"/>
        <v>10800</v>
      </c>
      <c r="Z24" s="280">
        <f t="shared" si="18"/>
        <v>10800</v>
      </c>
      <c r="AA24" s="280">
        <f t="shared" si="18"/>
        <v>10800</v>
      </c>
      <c r="AB24" s="280">
        <f t="shared" si="18"/>
        <v>10800</v>
      </c>
      <c r="AC24" s="280">
        <f t="shared" si="18"/>
        <v>10800</v>
      </c>
      <c r="AD24" s="280">
        <f t="shared" si="18"/>
        <v>10800</v>
      </c>
      <c r="AE24" s="280">
        <f t="shared" si="18"/>
        <v>23328.000000000004</v>
      </c>
      <c r="AF24" s="280">
        <f t="shared" si="18"/>
        <v>23328.000000000004</v>
      </c>
      <c r="AG24" s="280">
        <f t="shared" si="18"/>
        <v>23328.000000000004</v>
      </c>
      <c r="AH24" s="280">
        <f t="shared" si="18"/>
        <v>23328.000000000004</v>
      </c>
      <c r="AI24" s="280">
        <f t="shared" si="18"/>
        <v>23328.000000000004</v>
      </c>
      <c r="AJ24" s="280">
        <f t="shared" si="18"/>
        <v>23328.000000000004</v>
      </c>
      <c r="AK24" s="280">
        <f t="shared" si="18"/>
        <v>23328.000000000004</v>
      </c>
      <c r="AL24" s="280">
        <f t="shared" si="18"/>
        <v>23328.000000000004</v>
      </c>
      <c r="AM24" s="280">
        <f t="shared" ref="AM24:BN24" si="19">$C24*(1+HLOOKUP(AM$5,$G$1:$L$3,$L$3,0))*AM10</f>
        <v>23328.000000000004</v>
      </c>
      <c r="AN24" s="280">
        <f t="shared" si="19"/>
        <v>23328.000000000004</v>
      </c>
      <c r="AO24" s="280">
        <f t="shared" si="19"/>
        <v>23328.000000000004</v>
      </c>
      <c r="AP24" s="280">
        <f t="shared" si="19"/>
        <v>23328.000000000004</v>
      </c>
      <c r="AQ24" s="280">
        <f t="shared" si="19"/>
        <v>25194.240000000002</v>
      </c>
      <c r="AR24" s="280">
        <f t="shared" si="19"/>
        <v>25194.240000000002</v>
      </c>
      <c r="AS24" s="280">
        <f t="shared" si="19"/>
        <v>25194.240000000002</v>
      </c>
      <c r="AT24" s="280">
        <f t="shared" si="19"/>
        <v>25194.240000000002</v>
      </c>
      <c r="AU24" s="280">
        <f t="shared" si="19"/>
        <v>25194.240000000002</v>
      </c>
      <c r="AV24" s="280">
        <f t="shared" si="19"/>
        <v>25194.240000000002</v>
      </c>
      <c r="AW24" s="280">
        <f t="shared" si="19"/>
        <v>25194.240000000002</v>
      </c>
      <c r="AX24" s="280">
        <f t="shared" si="19"/>
        <v>25194.240000000002</v>
      </c>
      <c r="AY24" s="280">
        <f t="shared" si="19"/>
        <v>25194.240000000002</v>
      </c>
      <c r="AZ24" s="280">
        <f t="shared" si="19"/>
        <v>25194.240000000002</v>
      </c>
      <c r="BA24" s="280">
        <f t="shared" si="19"/>
        <v>25194.240000000002</v>
      </c>
      <c r="BB24" s="280">
        <f t="shared" si="19"/>
        <v>25194.240000000002</v>
      </c>
      <c r="BC24" s="280">
        <f t="shared" si="19"/>
        <v>27209.779200000004</v>
      </c>
      <c r="BD24" s="280">
        <f t="shared" si="19"/>
        <v>27209.779200000004</v>
      </c>
      <c r="BE24" s="280">
        <f t="shared" si="19"/>
        <v>27209.779200000004</v>
      </c>
      <c r="BF24" s="280">
        <f t="shared" si="19"/>
        <v>27209.779200000004</v>
      </c>
      <c r="BG24" s="280">
        <f t="shared" si="19"/>
        <v>27209.779200000004</v>
      </c>
      <c r="BH24" s="280">
        <f t="shared" si="19"/>
        <v>27209.779200000004</v>
      </c>
      <c r="BI24" s="280">
        <f t="shared" si="19"/>
        <v>27209.779200000004</v>
      </c>
      <c r="BJ24" s="280">
        <f t="shared" si="19"/>
        <v>27209.779200000004</v>
      </c>
      <c r="BK24" s="280">
        <f t="shared" si="19"/>
        <v>27209.779200000004</v>
      </c>
      <c r="BL24" s="280">
        <f t="shared" si="19"/>
        <v>27209.779200000004</v>
      </c>
      <c r="BM24" s="280">
        <f t="shared" si="19"/>
        <v>27209.779200000004</v>
      </c>
      <c r="BN24" s="281">
        <f t="shared" si="19"/>
        <v>27209.779200000004</v>
      </c>
      <c r="BO24" s="308" t="s">
        <v>101</v>
      </c>
      <c r="BP24" s="126"/>
    </row>
    <row r="25" spans="2:68">
      <c r="B25" s="112" t="s">
        <v>230</v>
      </c>
      <c r="C25" s="253">
        <v>10000</v>
      </c>
      <c r="D25" s="35"/>
      <c r="E25" s="254">
        <v>0.18</v>
      </c>
      <c r="F25" s="267"/>
      <c r="G25" s="280">
        <f t="shared" ref="G25:V30" si="20">$C25*(1+HLOOKUP(G$5,$G$1:$L$3,$L$3,0))</f>
        <v>10000</v>
      </c>
      <c r="H25" s="280">
        <f t="shared" si="20"/>
        <v>10000</v>
      </c>
      <c r="I25" s="280">
        <f t="shared" si="20"/>
        <v>10000</v>
      </c>
      <c r="J25" s="280">
        <f t="shared" si="20"/>
        <v>10000</v>
      </c>
      <c r="K25" s="280">
        <f t="shared" si="20"/>
        <v>10000</v>
      </c>
      <c r="L25" s="280">
        <f t="shared" si="20"/>
        <v>10000</v>
      </c>
      <c r="M25" s="280">
        <f t="shared" si="20"/>
        <v>10000</v>
      </c>
      <c r="N25" s="280">
        <f t="shared" si="20"/>
        <v>10000</v>
      </c>
      <c r="O25" s="280">
        <f t="shared" si="20"/>
        <v>10000</v>
      </c>
      <c r="P25" s="280">
        <f t="shared" si="20"/>
        <v>10000</v>
      </c>
      <c r="Q25" s="280">
        <f t="shared" si="20"/>
        <v>10000</v>
      </c>
      <c r="R25" s="280">
        <f t="shared" si="20"/>
        <v>10000</v>
      </c>
      <c r="S25" s="280">
        <f t="shared" si="20"/>
        <v>10800</v>
      </c>
      <c r="T25" s="280">
        <f t="shared" si="20"/>
        <v>10800</v>
      </c>
      <c r="U25" s="280">
        <f t="shared" si="20"/>
        <v>10800</v>
      </c>
      <c r="V25" s="280">
        <f t="shared" si="20"/>
        <v>10800</v>
      </c>
      <c r="W25" s="280">
        <f t="shared" ref="W25:AL30" si="21">$C25*(1+HLOOKUP(W$5,$G$1:$L$3,$L$3,0))</f>
        <v>10800</v>
      </c>
      <c r="X25" s="280">
        <f t="shared" si="21"/>
        <v>10800</v>
      </c>
      <c r="Y25" s="280">
        <f t="shared" si="21"/>
        <v>10800</v>
      </c>
      <c r="Z25" s="280">
        <f t="shared" si="21"/>
        <v>10800</v>
      </c>
      <c r="AA25" s="280">
        <f t="shared" si="21"/>
        <v>10800</v>
      </c>
      <c r="AB25" s="280">
        <f t="shared" si="21"/>
        <v>10800</v>
      </c>
      <c r="AC25" s="280">
        <f t="shared" si="21"/>
        <v>10800</v>
      </c>
      <c r="AD25" s="280">
        <f t="shared" si="21"/>
        <v>10800</v>
      </c>
      <c r="AE25" s="280">
        <f t="shared" si="21"/>
        <v>11664.000000000002</v>
      </c>
      <c r="AF25" s="280">
        <f t="shared" si="21"/>
        <v>11664.000000000002</v>
      </c>
      <c r="AG25" s="280">
        <f t="shared" si="21"/>
        <v>11664.000000000002</v>
      </c>
      <c r="AH25" s="280">
        <f t="shared" si="21"/>
        <v>11664.000000000002</v>
      </c>
      <c r="AI25" s="280">
        <f t="shared" si="21"/>
        <v>11664.000000000002</v>
      </c>
      <c r="AJ25" s="280">
        <f t="shared" si="21"/>
        <v>11664.000000000002</v>
      </c>
      <c r="AK25" s="280">
        <f t="shared" si="21"/>
        <v>11664.000000000002</v>
      </c>
      <c r="AL25" s="280">
        <f t="shared" si="21"/>
        <v>11664.000000000002</v>
      </c>
      <c r="AM25" s="280">
        <f t="shared" ref="AM25:BB30" si="22">$C25*(1+HLOOKUP(AM$5,$G$1:$L$3,$L$3,0))</f>
        <v>11664.000000000002</v>
      </c>
      <c r="AN25" s="280">
        <f t="shared" si="22"/>
        <v>11664.000000000002</v>
      </c>
      <c r="AO25" s="280">
        <f t="shared" si="22"/>
        <v>11664.000000000002</v>
      </c>
      <c r="AP25" s="280">
        <f t="shared" si="22"/>
        <v>11664.000000000002</v>
      </c>
      <c r="AQ25" s="280">
        <f t="shared" si="22"/>
        <v>12597.12</v>
      </c>
      <c r="AR25" s="280">
        <f t="shared" si="22"/>
        <v>12597.12</v>
      </c>
      <c r="AS25" s="280">
        <f t="shared" si="22"/>
        <v>12597.12</v>
      </c>
      <c r="AT25" s="280">
        <f t="shared" si="22"/>
        <v>12597.12</v>
      </c>
      <c r="AU25" s="280">
        <f t="shared" si="22"/>
        <v>12597.12</v>
      </c>
      <c r="AV25" s="280">
        <f t="shared" si="22"/>
        <v>12597.12</v>
      </c>
      <c r="AW25" s="280">
        <f t="shared" si="22"/>
        <v>12597.12</v>
      </c>
      <c r="AX25" s="280">
        <f t="shared" si="22"/>
        <v>12597.12</v>
      </c>
      <c r="AY25" s="280">
        <f t="shared" si="22"/>
        <v>12597.12</v>
      </c>
      <c r="AZ25" s="280">
        <f t="shared" si="22"/>
        <v>12597.12</v>
      </c>
      <c r="BA25" s="280">
        <f t="shared" si="22"/>
        <v>12597.12</v>
      </c>
      <c r="BB25" s="280">
        <f t="shared" si="22"/>
        <v>12597.12</v>
      </c>
      <c r="BC25" s="280">
        <f t="shared" ref="BC25:BN30" si="23">$C25*(1+HLOOKUP(BC$5,$G$1:$L$3,$L$3,0))</f>
        <v>13604.889600000002</v>
      </c>
      <c r="BD25" s="280">
        <f t="shared" si="23"/>
        <v>13604.889600000002</v>
      </c>
      <c r="BE25" s="280">
        <f t="shared" si="23"/>
        <v>13604.889600000002</v>
      </c>
      <c r="BF25" s="280">
        <f t="shared" si="23"/>
        <v>13604.889600000002</v>
      </c>
      <c r="BG25" s="280">
        <f t="shared" si="23"/>
        <v>13604.889600000002</v>
      </c>
      <c r="BH25" s="280">
        <f t="shared" si="23"/>
        <v>13604.889600000002</v>
      </c>
      <c r="BI25" s="280">
        <f t="shared" si="23"/>
        <v>13604.889600000002</v>
      </c>
      <c r="BJ25" s="280">
        <f t="shared" si="23"/>
        <v>13604.889600000002</v>
      </c>
      <c r="BK25" s="280">
        <f t="shared" si="23"/>
        <v>13604.889600000002</v>
      </c>
      <c r="BL25" s="280">
        <f t="shared" si="23"/>
        <v>13604.889600000002</v>
      </c>
      <c r="BM25" s="280">
        <f t="shared" si="23"/>
        <v>13604.889600000002</v>
      </c>
      <c r="BN25" s="281">
        <f t="shared" si="23"/>
        <v>13604.889600000002</v>
      </c>
      <c r="BO25" s="308" t="s">
        <v>101</v>
      </c>
      <c r="BP25" s="126"/>
    </row>
    <row r="26" spans="2:68">
      <c r="B26" s="112" t="s">
        <v>117</v>
      </c>
      <c r="C26" s="253">
        <v>2800</v>
      </c>
      <c r="D26" s="35" t="s">
        <v>119</v>
      </c>
      <c r="E26" s="254"/>
      <c r="F26" s="267"/>
      <c r="G26" s="280">
        <f>$C26*(1+HLOOKUP(G$5,$G$1:$L$3,$L$3,0))*Salaries!G52</f>
        <v>112000</v>
      </c>
      <c r="H26" s="280">
        <f>$C26*(1+HLOOKUP(H$5,$G$1:$L$3,$L$3,0))*Salaries!H52</f>
        <v>112000</v>
      </c>
      <c r="I26" s="280">
        <f>$C26*(1+HLOOKUP(I$5,$G$1:$L$3,$L$3,0))*Salaries!I52</f>
        <v>112000</v>
      </c>
      <c r="J26" s="280">
        <f>$C26*(1+HLOOKUP(J$5,$G$1:$L$3,$L$3,0))*Salaries!J52</f>
        <v>112000</v>
      </c>
      <c r="K26" s="280">
        <f>$C26*(1+HLOOKUP(K$5,$G$1:$L$3,$L$3,0))*Salaries!K52</f>
        <v>112000</v>
      </c>
      <c r="L26" s="280">
        <f>$C26*(1+HLOOKUP(L$5,$G$1:$L$3,$L$3,0))*Salaries!L52</f>
        <v>112000</v>
      </c>
      <c r="M26" s="280">
        <f>$C26*(1+HLOOKUP(M$5,$G$1:$L$3,$L$3,0))*Salaries!M52</f>
        <v>112000</v>
      </c>
      <c r="N26" s="280">
        <f>$C26*(1+HLOOKUP(N$5,$G$1:$L$3,$L$3,0))*Salaries!N52</f>
        <v>112000</v>
      </c>
      <c r="O26" s="280">
        <f>$C26*(1+HLOOKUP(O$5,$G$1:$L$3,$L$3,0))*Salaries!O52</f>
        <v>112000</v>
      </c>
      <c r="P26" s="280">
        <f>$C26*(1+HLOOKUP(P$5,$G$1:$L$3,$L$3,0))*Salaries!P52</f>
        <v>112000</v>
      </c>
      <c r="Q26" s="280">
        <f>$C26*(1+HLOOKUP(Q$5,$G$1:$L$3,$L$3,0))*Salaries!Q52</f>
        <v>112000</v>
      </c>
      <c r="R26" s="280">
        <f>$C26*(1+HLOOKUP(R$5,$G$1:$L$3,$L$3,0))*Salaries!R52</f>
        <v>112000</v>
      </c>
      <c r="S26" s="280">
        <f>$C26*(1+HLOOKUP(S$5,$G$1:$L$3,$L$3,0))*Salaries!S52</f>
        <v>148176</v>
      </c>
      <c r="T26" s="280">
        <f>$C26*(1+HLOOKUP(T$5,$G$1:$L$3,$L$3,0))*Salaries!T52</f>
        <v>148176</v>
      </c>
      <c r="U26" s="280">
        <f>$C26*(1+HLOOKUP(U$5,$G$1:$L$3,$L$3,0))*Salaries!U52</f>
        <v>148176</v>
      </c>
      <c r="V26" s="280">
        <f>$C26*(1+HLOOKUP(V$5,$G$1:$L$3,$L$3,0))*Salaries!V52</f>
        <v>148176</v>
      </c>
      <c r="W26" s="280">
        <f>$C26*(1+HLOOKUP(W$5,$G$1:$L$3,$L$3,0))*Salaries!W52</f>
        <v>148176</v>
      </c>
      <c r="X26" s="280">
        <f>$C26*(1+HLOOKUP(X$5,$G$1:$L$3,$L$3,0))*Salaries!X52</f>
        <v>148176</v>
      </c>
      <c r="Y26" s="280">
        <f>$C26*(1+HLOOKUP(Y$5,$G$1:$L$3,$L$3,0))*Salaries!Y52</f>
        <v>148176</v>
      </c>
      <c r="Z26" s="280">
        <f>$C26*(1+HLOOKUP(Z$5,$G$1:$L$3,$L$3,0))*Salaries!Z52</f>
        <v>148176</v>
      </c>
      <c r="AA26" s="280">
        <f>$C26*(1+HLOOKUP(AA$5,$G$1:$L$3,$L$3,0))*Salaries!AA52</f>
        <v>148176</v>
      </c>
      <c r="AB26" s="280">
        <f>$C26*(1+HLOOKUP(AB$5,$G$1:$L$3,$L$3,0))*Salaries!AB52</f>
        <v>148176</v>
      </c>
      <c r="AC26" s="280">
        <f>$C26*(1+HLOOKUP(AC$5,$G$1:$L$3,$L$3,0))*Salaries!AC52</f>
        <v>148176</v>
      </c>
      <c r="AD26" s="280">
        <f>$C26*(1+HLOOKUP(AD$5,$G$1:$L$3,$L$3,0))*Salaries!AD52</f>
        <v>148176</v>
      </c>
      <c r="AE26" s="280">
        <f>$C26*(1+HLOOKUP(AE$5,$G$1:$L$3,$L$3,0))*Salaries!AE52</f>
        <v>189423.36000000002</v>
      </c>
      <c r="AF26" s="280">
        <f>$C26*(1+HLOOKUP(AF$5,$G$1:$L$3,$L$3,0))*Salaries!AF52</f>
        <v>189423.36000000002</v>
      </c>
      <c r="AG26" s="280">
        <f>$C26*(1+HLOOKUP(AG$5,$G$1:$L$3,$L$3,0))*Salaries!AG52</f>
        <v>189423.36000000002</v>
      </c>
      <c r="AH26" s="280">
        <f>$C26*(1+HLOOKUP(AH$5,$G$1:$L$3,$L$3,0))*Salaries!AH52</f>
        <v>189423.36000000002</v>
      </c>
      <c r="AI26" s="280">
        <f>$C26*(1+HLOOKUP(AI$5,$G$1:$L$3,$L$3,0))*Salaries!AI52</f>
        <v>189423.36000000002</v>
      </c>
      <c r="AJ26" s="280">
        <f>$C26*(1+HLOOKUP(AJ$5,$G$1:$L$3,$L$3,0))*Salaries!AJ52</f>
        <v>189423.36000000002</v>
      </c>
      <c r="AK26" s="280">
        <f>$C26*(1+HLOOKUP(AK$5,$G$1:$L$3,$L$3,0))*Salaries!AK52</f>
        <v>189423.36000000002</v>
      </c>
      <c r="AL26" s="280">
        <f>$C26*(1+HLOOKUP(AL$5,$G$1:$L$3,$L$3,0))*Salaries!AL52</f>
        <v>189423.36000000002</v>
      </c>
      <c r="AM26" s="280">
        <f>$C26*(1+HLOOKUP(AM$5,$G$1:$L$3,$L$3,0))*Salaries!AM52</f>
        <v>189423.36000000002</v>
      </c>
      <c r="AN26" s="280">
        <f>$C26*(1+HLOOKUP(AN$5,$G$1:$L$3,$L$3,0))*Salaries!AN52</f>
        <v>189423.36000000002</v>
      </c>
      <c r="AO26" s="280">
        <f>$C26*(1+HLOOKUP(AO$5,$G$1:$L$3,$L$3,0))*Salaries!AO52</f>
        <v>189423.36000000002</v>
      </c>
      <c r="AP26" s="280">
        <f>$C26*(1+HLOOKUP(AP$5,$G$1:$L$3,$L$3,0))*Salaries!AP52</f>
        <v>189423.36000000002</v>
      </c>
      <c r="AQ26" s="280">
        <f>$C26*(1+HLOOKUP(AQ$5,$G$1:$L$3,$L$3,0))*Salaries!AQ52</f>
        <v>236321.97120000003</v>
      </c>
      <c r="AR26" s="280">
        <f>$C26*(1+HLOOKUP(AR$5,$G$1:$L$3,$L$3,0))*Salaries!AR52</f>
        <v>236321.97120000003</v>
      </c>
      <c r="AS26" s="280">
        <f>$C26*(1+HLOOKUP(AS$5,$G$1:$L$3,$L$3,0))*Salaries!AS52</f>
        <v>236321.97120000003</v>
      </c>
      <c r="AT26" s="280">
        <f>$C26*(1+HLOOKUP(AT$5,$G$1:$L$3,$L$3,0))*Salaries!AT52</f>
        <v>236321.97120000003</v>
      </c>
      <c r="AU26" s="280">
        <f>$C26*(1+HLOOKUP(AU$5,$G$1:$L$3,$L$3,0))*Salaries!AU52</f>
        <v>236321.97120000003</v>
      </c>
      <c r="AV26" s="280">
        <f>$C26*(1+HLOOKUP(AV$5,$G$1:$L$3,$L$3,0))*Salaries!AV52</f>
        <v>236321.97120000003</v>
      </c>
      <c r="AW26" s="280">
        <f>$C26*(1+HLOOKUP(AW$5,$G$1:$L$3,$L$3,0))*Salaries!AW52</f>
        <v>236321.97120000003</v>
      </c>
      <c r="AX26" s="280">
        <f>$C26*(1+HLOOKUP(AX$5,$G$1:$L$3,$L$3,0))*Salaries!AX52</f>
        <v>236321.97120000003</v>
      </c>
      <c r="AY26" s="280">
        <f>$C26*(1+HLOOKUP(AY$5,$G$1:$L$3,$L$3,0))*Salaries!AY52</f>
        <v>236321.97120000003</v>
      </c>
      <c r="AZ26" s="280">
        <f>$C26*(1+HLOOKUP(AZ$5,$G$1:$L$3,$L$3,0))*Salaries!AZ52</f>
        <v>236321.97120000003</v>
      </c>
      <c r="BA26" s="280">
        <f>$C26*(1+HLOOKUP(BA$5,$G$1:$L$3,$L$3,0))*Salaries!BA52</f>
        <v>236321.97120000003</v>
      </c>
      <c r="BB26" s="280">
        <f>$C26*(1+HLOOKUP(BB$5,$G$1:$L$3,$L$3,0))*Salaries!BB52</f>
        <v>236321.97120000003</v>
      </c>
      <c r="BC26" s="280">
        <f>$C26*(1+HLOOKUP(BC$5,$G$1:$L$3,$L$3,0))*Salaries!BC52</f>
        <v>289512.05068800005</v>
      </c>
      <c r="BD26" s="280">
        <f>$C26*(1+HLOOKUP(BD$5,$G$1:$L$3,$L$3,0))*Salaries!BD52</f>
        <v>289512.05068800005</v>
      </c>
      <c r="BE26" s="280">
        <f>$C26*(1+HLOOKUP(BE$5,$G$1:$L$3,$L$3,0))*Salaries!BE52</f>
        <v>289512.05068800005</v>
      </c>
      <c r="BF26" s="280">
        <f>$C26*(1+HLOOKUP(BF$5,$G$1:$L$3,$L$3,0))*Salaries!BF52</f>
        <v>289512.05068800005</v>
      </c>
      <c r="BG26" s="280">
        <f>$C26*(1+HLOOKUP(BG$5,$G$1:$L$3,$L$3,0))*Salaries!BG52</f>
        <v>289512.05068800005</v>
      </c>
      <c r="BH26" s="280">
        <f>$C26*(1+HLOOKUP(BH$5,$G$1:$L$3,$L$3,0))*Salaries!BH52</f>
        <v>289512.05068800005</v>
      </c>
      <c r="BI26" s="280">
        <f>$C26*(1+HLOOKUP(BI$5,$G$1:$L$3,$L$3,0))*Salaries!BI52</f>
        <v>289512.05068800005</v>
      </c>
      <c r="BJ26" s="280">
        <f>$C26*(1+HLOOKUP(BJ$5,$G$1:$L$3,$L$3,0))*Salaries!BJ52</f>
        <v>289512.05068800005</v>
      </c>
      <c r="BK26" s="280">
        <f>$C26*(1+HLOOKUP(BK$5,$G$1:$L$3,$L$3,0))*Salaries!BK52</f>
        <v>289512.05068800005</v>
      </c>
      <c r="BL26" s="280">
        <f>$C26*(1+HLOOKUP(BL$5,$G$1:$L$3,$L$3,0))*Salaries!BL52</f>
        <v>289512.05068800005</v>
      </c>
      <c r="BM26" s="280">
        <f>$C26*(1+HLOOKUP(BM$5,$G$1:$L$3,$L$3,0))*Salaries!BM52</f>
        <v>289512.05068800005</v>
      </c>
      <c r="BN26" s="281">
        <f>$C26*(1+HLOOKUP(BN$5,$G$1:$L$3,$L$3,0))*Salaries!BN52</f>
        <v>289512.05068800005</v>
      </c>
      <c r="BO26" s="308" t="s">
        <v>101</v>
      </c>
      <c r="BP26" s="126"/>
    </row>
    <row r="27" spans="2:68">
      <c r="B27" s="112" t="s">
        <v>316</v>
      </c>
      <c r="C27" s="253">
        <v>15000</v>
      </c>
      <c r="D27" s="361">
        <v>2</v>
      </c>
      <c r="E27" s="254">
        <v>0.18</v>
      </c>
      <c r="F27" s="267"/>
      <c r="G27" s="280">
        <f>$C27*(1+HLOOKUP(G$5,$G$1:$L$3,$L$3,0))*$D27</f>
        <v>30000</v>
      </c>
      <c r="H27" s="280">
        <f t="shared" ref="H27:BN29" si="24">$C27*(1+HLOOKUP(H$5,$G$1:$L$3,$L$3,0))*$D27</f>
        <v>30000</v>
      </c>
      <c r="I27" s="280">
        <f t="shared" si="24"/>
        <v>30000</v>
      </c>
      <c r="J27" s="280">
        <f t="shared" si="24"/>
        <v>30000</v>
      </c>
      <c r="K27" s="280">
        <f t="shared" si="24"/>
        <v>30000</v>
      </c>
      <c r="L27" s="280">
        <f t="shared" si="24"/>
        <v>30000</v>
      </c>
      <c r="M27" s="280">
        <f t="shared" si="24"/>
        <v>30000</v>
      </c>
      <c r="N27" s="280">
        <f t="shared" si="24"/>
        <v>30000</v>
      </c>
      <c r="O27" s="280">
        <f t="shared" si="24"/>
        <v>30000</v>
      </c>
      <c r="P27" s="280">
        <f t="shared" si="24"/>
        <v>30000</v>
      </c>
      <c r="Q27" s="280">
        <f t="shared" si="24"/>
        <v>30000</v>
      </c>
      <c r="R27" s="280">
        <f t="shared" si="24"/>
        <v>30000</v>
      </c>
      <c r="S27" s="280">
        <f t="shared" si="24"/>
        <v>32400.000000000004</v>
      </c>
      <c r="T27" s="280">
        <f t="shared" si="24"/>
        <v>32400.000000000004</v>
      </c>
      <c r="U27" s="280">
        <f t="shared" si="24"/>
        <v>32400.000000000004</v>
      </c>
      <c r="V27" s="280">
        <f t="shared" si="24"/>
        <v>32400.000000000004</v>
      </c>
      <c r="W27" s="280">
        <f t="shared" si="24"/>
        <v>32400.000000000004</v>
      </c>
      <c r="X27" s="280">
        <f t="shared" si="24"/>
        <v>32400.000000000004</v>
      </c>
      <c r="Y27" s="280">
        <f t="shared" si="24"/>
        <v>32400.000000000004</v>
      </c>
      <c r="Z27" s="280">
        <f t="shared" si="24"/>
        <v>32400.000000000004</v>
      </c>
      <c r="AA27" s="280">
        <f t="shared" si="24"/>
        <v>32400.000000000004</v>
      </c>
      <c r="AB27" s="280">
        <f t="shared" si="24"/>
        <v>32400.000000000004</v>
      </c>
      <c r="AC27" s="280">
        <f t="shared" si="24"/>
        <v>32400.000000000004</v>
      </c>
      <c r="AD27" s="280">
        <f t="shared" si="24"/>
        <v>32400.000000000004</v>
      </c>
      <c r="AE27" s="280">
        <f t="shared" si="24"/>
        <v>34992</v>
      </c>
      <c r="AF27" s="280">
        <f t="shared" si="24"/>
        <v>34992</v>
      </c>
      <c r="AG27" s="280">
        <f t="shared" si="24"/>
        <v>34992</v>
      </c>
      <c r="AH27" s="280">
        <f t="shared" si="24"/>
        <v>34992</v>
      </c>
      <c r="AI27" s="280">
        <f t="shared" si="24"/>
        <v>34992</v>
      </c>
      <c r="AJ27" s="280">
        <f t="shared" si="24"/>
        <v>34992</v>
      </c>
      <c r="AK27" s="280">
        <f t="shared" si="24"/>
        <v>34992</v>
      </c>
      <c r="AL27" s="280">
        <f t="shared" si="24"/>
        <v>34992</v>
      </c>
      <c r="AM27" s="280">
        <f t="shared" si="24"/>
        <v>34992</v>
      </c>
      <c r="AN27" s="280">
        <f t="shared" si="24"/>
        <v>34992</v>
      </c>
      <c r="AO27" s="280">
        <f t="shared" si="24"/>
        <v>34992</v>
      </c>
      <c r="AP27" s="280">
        <f t="shared" si="24"/>
        <v>34992</v>
      </c>
      <c r="AQ27" s="280">
        <f t="shared" si="24"/>
        <v>37791.360000000008</v>
      </c>
      <c r="AR27" s="280">
        <f t="shared" si="24"/>
        <v>37791.360000000008</v>
      </c>
      <c r="AS27" s="280">
        <f t="shared" si="24"/>
        <v>37791.360000000008</v>
      </c>
      <c r="AT27" s="280">
        <f t="shared" si="24"/>
        <v>37791.360000000008</v>
      </c>
      <c r="AU27" s="280">
        <f t="shared" si="24"/>
        <v>37791.360000000008</v>
      </c>
      <c r="AV27" s="280">
        <f t="shared" si="24"/>
        <v>37791.360000000008</v>
      </c>
      <c r="AW27" s="280">
        <f t="shared" si="24"/>
        <v>37791.360000000008</v>
      </c>
      <c r="AX27" s="280">
        <f t="shared" si="24"/>
        <v>37791.360000000008</v>
      </c>
      <c r="AY27" s="280">
        <f t="shared" si="24"/>
        <v>37791.360000000008</v>
      </c>
      <c r="AZ27" s="280">
        <f t="shared" si="24"/>
        <v>37791.360000000008</v>
      </c>
      <c r="BA27" s="280">
        <f t="shared" si="24"/>
        <v>37791.360000000008</v>
      </c>
      <c r="BB27" s="280">
        <f t="shared" si="24"/>
        <v>37791.360000000008</v>
      </c>
      <c r="BC27" s="280">
        <f t="shared" si="24"/>
        <v>40814.668800000007</v>
      </c>
      <c r="BD27" s="280">
        <f t="shared" si="24"/>
        <v>40814.668800000007</v>
      </c>
      <c r="BE27" s="280">
        <f t="shared" si="24"/>
        <v>40814.668800000007</v>
      </c>
      <c r="BF27" s="280">
        <f t="shared" si="24"/>
        <v>40814.668800000007</v>
      </c>
      <c r="BG27" s="280">
        <f t="shared" si="24"/>
        <v>40814.668800000007</v>
      </c>
      <c r="BH27" s="280">
        <f t="shared" si="24"/>
        <v>40814.668800000007</v>
      </c>
      <c r="BI27" s="280">
        <f t="shared" si="24"/>
        <v>40814.668800000007</v>
      </c>
      <c r="BJ27" s="280">
        <f t="shared" si="24"/>
        <v>40814.668800000007</v>
      </c>
      <c r="BK27" s="280">
        <f t="shared" si="24"/>
        <v>40814.668800000007</v>
      </c>
      <c r="BL27" s="280">
        <f t="shared" si="24"/>
        <v>40814.668800000007</v>
      </c>
      <c r="BM27" s="280">
        <f t="shared" si="24"/>
        <v>40814.668800000007</v>
      </c>
      <c r="BN27" s="281">
        <f t="shared" si="24"/>
        <v>40814.668800000007</v>
      </c>
      <c r="BO27" s="308" t="s">
        <v>101</v>
      </c>
      <c r="BP27" s="126"/>
    </row>
    <row r="28" spans="2:68">
      <c r="B28" s="112" t="s">
        <v>317</v>
      </c>
      <c r="C28" s="253">
        <v>600</v>
      </c>
      <c r="D28" s="361">
        <v>14</v>
      </c>
      <c r="E28" s="254">
        <v>0.18</v>
      </c>
      <c r="F28" s="267"/>
      <c r="G28" s="280">
        <f t="shared" ref="G28:G29" si="25">$C28*(1+HLOOKUP(G$5,$G$1:$L$3,$L$3,0))*$D28</f>
        <v>8400</v>
      </c>
      <c r="H28" s="280">
        <f t="shared" si="24"/>
        <v>8400</v>
      </c>
      <c r="I28" s="280">
        <f t="shared" si="24"/>
        <v>8400</v>
      </c>
      <c r="J28" s="280">
        <f t="shared" si="24"/>
        <v>8400</v>
      </c>
      <c r="K28" s="280">
        <f t="shared" si="24"/>
        <v>8400</v>
      </c>
      <c r="L28" s="280">
        <f t="shared" si="24"/>
        <v>8400</v>
      </c>
      <c r="M28" s="280">
        <f t="shared" si="24"/>
        <v>8400</v>
      </c>
      <c r="N28" s="280">
        <f t="shared" si="24"/>
        <v>8400</v>
      </c>
      <c r="O28" s="280">
        <f t="shared" si="24"/>
        <v>8400</v>
      </c>
      <c r="P28" s="280">
        <f t="shared" si="24"/>
        <v>8400</v>
      </c>
      <c r="Q28" s="280">
        <f t="shared" si="24"/>
        <v>8400</v>
      </c>
      <c r="R28" s="280">
        <f t="shared" si="24"/>
        <v>8400</v>
      </c>
      <c r="S28" s="280">
        <f t="shared" si="24"/>
        <v>9072</v>
      </c>
      <c r="T28" s="280">
        <f t="shared" si="24"/>
        <v>9072</v>
      </c>
      <c r="U28" s="280">
        <f t="shared" si="24"/>
        <v>9072</v>
      </c>
      <c r="V28" s="280">
        <f t="shared" si="24"/>
        <v>9072</v>
      </c>
      <c r="W28" s="280">
        <f t="shared" si="24"/>
        <v>9072</v>
      </c>
      <c r="X28" s="280">
        <f t="shared" si="24"/>
        <v>9072</v>
      </c>
      <c r="Y28" s="280">
        <f t="shared" si="24"/>
        <v>9072</v>
      </c>
      <c r="Z28" s="280">
        <f t="shared" si="24"/>
        <v>9072</v>
      </c>
      <c r="AA28" s="280">
        <f t="shared" si="24"/>
        <v>9072</v>
      </c>
      <c r="AB28" s="280">
        <f t="shared" si="24"/>
        <v>9072</v>
      </c>
      <c r="AC28" s="280">
        <f t="shared" si="24"/>
        <v>9072</v>
      </c>
      <c r="AD28" s="280">
        <f t="shared" si="24"/>
        <v>9072</v>
      </c>
      <c r="AE28" s="280">
        <f t="shared" si="24"/>
        <v>9797.76</v>
      </c>
      <c r="AF28" s="280">
        <f t="shared" si="24"/>
        <v>9797.76</v>
      </c>
      <c r="AG28" s="280">
        <f t="shared" si="24"/>
        <v>9797.76</v>
      </c>
      <c r="AH28" s="280">
        <f t="shared" si="24"/>
        <v>9797.76</v>
      </c>
      <c r="AI28" s="280">
        <f t="shared" si="24"/>
        <v>9797.76</v>
      </c>
      <c r="AJ28" s="280">
        <f t="shared" si="24"/>
        <v>9797.76</v>
      </c>
      <c r="AK28" s="280">
        <f t="shared" si="24"/>
        <v>9797.76</v>
      </c>
      <c r="AL28" s="280">
        <f t="shared" si="24"/>
        <v>9797.76</v>
      </c>
      <c r="AM28" s="280">
        <f t="shared" si="24"/>
        <v>9797.76</v>
      </c>
      <c r="AN28" s="280">
        <f t="shared" si="24"/>
        <v>9797.76</v>
      </c>
      <c r="AO28" s="280">
        <f t="shared" si="24"/>
        <v>9797.76</v>
      </c>
      <c r="AP28" s="280">
        <f t="shared" si="24"/>
        <v>9797.76</v>
      </c>
      <c r="AQ28" s="280">
        <f t="shared" si="24"/>
        <v>10581.580800000002</v>
      </c>
      <c r="AR28" s="280">
        <f t="shared" si="24"/>
        <v>10581.580800000002</v>
      </c>
      <c r="AS28" s="280">
        <f t="shared" si="24"/>
        <v>10581.580800000002</v>
      </c>
      <c r="AT28" s="280">
        <f t="shared" si="24"/>
        <v>10581.580800000002</v>
      </c>
      <c r="AU28" s="280">
        <f t="shared" si="24"/>
        <v>10581.580800000002</v>
      </c>
      <c r="AV28" s="280">
        <f t="shared" si="24"/>
        <v>10581.580800000002</v>
      </c>
      <c r="AW28" s="280">
        <f t="shared" si="24"/>
        <v>10581.580800000002</v>
      </c>
      <c r="AX28" s="280">
        <f t="shared" si="24"/>
        <v>10581.580800000002</v>
      </c>
      <c r="AY28" s="280">
        <f t="shared" si="24"/>
        <v>10581.580800000002</v>
      </c>
      <c r="AZ28" s="280">
        <f t="shared" si="24"/>
        <v>10581.580800000002</v>
      </c>
      <c r="BA28" s="280">
        <f t="shared" si="24"/>
        <v>10581.580800000002</v>
      </c>
      <c r="BB28" s="280">
        <f t="shared" si="24"/>
        <v>10581.580800000002</v>
      </c>
      <c r="BC28" s="280">
        <f t="shared" si="24"/>
        <v>11428.107264000002</v>
      </c>
      <c r="BD28" s="280">
        <f t="shared" si="24"/>
        <v>11428.107264000002</v>
      </c>
      <c r="BE28" s="280">
        <f t="shared" si="24"/>
        <v>11428.107264000002</v>
      </c>
      <c r="BF28" s="280">
        <f t="shared" si="24"/>
        <v>11428.107264000002</v>
      </c>
      <c r="BG28" s="280">
        <f t="shared" si="24"/>
        <v>11428.107264000002</v>
      </c>
      <c r="BH28" s="280">
        <f t="shared" si="24"/>
        <v>11428.107264000002</v>
      </c>
      <c r="BI28" s="280">
        <f t="shared" si="24"/>
        <v>11428.107264000002</v>
      </c>
      <c r="BJ28" s="280">
        <f t="shared" si="24"/>
        <v>11428.107264000002</v>
      </c>
      <c r="BK28" s="280">
        <f t="shared" si="24"/>
        <v>11428.107264000002</v>
      </c>
      <c r="BL28" s="280">
        <f t="shared" si="24"/>
        <v>11428.107264000002</v>
      </c>
      <c r="BM28" s="280">
        <f t="shared" si="24"/>
        <v>11428.107264000002</v>
      </c>
      <c r="BN28" s="281">
        <f t="shared" si="24"/>
        <v>11428.107264000002</v>
      </c>
      <c r="BO28" s="308" t="s">
        <v>101</v>
      </c>
      <c r="BP28" s="126"/>
    </row>
    <row r="29" spans="2:68">
      <c r="B29" s="112" t="s">
        <v>318</v>
      </c>
      <c r="C29" s="253">
        <v>800</v>
      </c>
      <c r="D29" s="361">
        <v>7</v>
      </c>
      <c r="E29" s="254">
        <v>0.18</v>
      </c>
      <c r="F29" s="267"/>
      <c r="G29" s="280">
        <f t="shared" si="25"/>
        <v>5600</v>
      </c>
      <c r="H29" s="280">
        <f t="shared" si="24"/>
        <v>5600</v>
      </c>
      <c r="I29" s="280">
        <f t="shared" si="24"/>
        <v>5600</v>
      </c>
      <c r="J29" s="280">
        <f t="shared" si="24"/>
        <v>5600</v>
      </c>
      <c r="K29" s="280">
        <f t="shared" si="24"/>
        <v>5600</v>
      </c>
      <c r="L29" s="280">
        <f t="shared" si="24"/>
        <v>5600</v>
      </c>
      <c r="M29" s="280">
        <f t="shared" si="24"/>
        <v>5600</v>
      </c>
      <c r="N29" s="280">
        <f t="shared" si="24"/>
        <v>5600</v>
      </c>
      <c r="O29" s="280">
        <f t="shared" si="24"/>
        <v>5600</v>
      </c>
      <c r="P29" s="280">
        <f t="shared" si="24"/>
        <v>5600</v>
      </c>
      <c r="Q29" s="280">
        <f t="shared" si="24"/>
        <v>5600</v>
      </c>
      <c r="R29" s="280">
        <f t="shared" si="24"/>
        <v>5600</v>
      </c>
      <c r="S29" s="280">
        <f t="shared" si="24"/>
        <v>6048</v>
      </c>
      <c r="T29" s="280">
        <f t="shared" si="24"/>
        <v>6048</v>
      </c>
      <c r="U29" s="280">
        <f t="shared" si="24"/>
        <v>6048</v>
      </c>
      <c r="V29" s="280">
        <f t="shared" si="24"/>
        <v>6048</v>
      </c>
      <c r="W29" s="280">
        <f t="shared" si="24"/>
        <v>6048</v>
      </c>
      <c r="X29" s="280">
        <f t="shared" si="24"/>
        <v>6048</v>
      </c>
      <c r="Y29" s="280">
        <f t="shared" si="24"/>
        <v>6048</v>
      </c>
      <c r="Z29" s="280">
        <f t="shared" si="24"/>
        <v>6048</v>
      </c>
      <c r="AA29" s="280">
        <f t="shared" si="24"/>
        <v>6048</v>
      </c>
      <c r="AB29" s="280">
        <f t="shared" si="24"/>
        <v>6048</v>
      </c>
      <c r="AC29" s="280">
        <f t="shared" si="24"/>
        <v>6048</v>
      </c>
      <c r="AD29" s="280">
        <f t="shared" si="24"/>
        <v>6048</v>
      </c>
      <c r="AE29" s="280">
        <f t="shared" si="24"/>
        <v>6531.8400000000011</v>
      </c>
      <c r="AF29" s="280">
        <f t="shared" si="24"/>
        <v>6531.8400000000011</v>
      </c>
      <c r="AG29" s="280">
        <f t="shared" si="24"/>
        <v>6531.8400000000011</v>
      </c>
      <c r="AH29" s="280">
        <f t="shared" si="24"/>
        <v>6531.8400000000011</v>
      </c>
      <c r="AI29" s="280">
        <f t="shared" si="24"/>
        <v>6531.8400000000011</v>
      </c>
      <c r="AJ29" s="280">
        <f t="shared" si="24"/>
        <v>6531.8400000000011</v>
      </c>
      <c r="AK29" s="280">
        <f t="shared" si="24"/>
        <v>6531.8400000000011</v>
      </c>
      <c r="AL29" s="280">
        <f t="shared" si="24"/>
        <v>6531.8400000000011</v>
      </c>
      <c r="AM29" s="280">
        <f t="shared" si="24"/>
        <v>6531.8400000000011</v>
      </c>
      <c r="AN29" s="280">
        <f t="shared" si="24"/>
        <v>6531.8400000000011</v>
      </c>
      <c r="AO29" s="280">
        <f t="shared" si="24"/>
        <v>6531.8400000000011</v>
      </c>
      <c r="AP29" s="280">
        <f t="shared" si="24"/>
        <v>6531.8400000000011</v>
      </c>
      <c r="AQ29" s="280">
        <f t="shared" si="24"/>
        <v>7054.387200000001</v>
      </c>
      <c r="AR29" s="280">
        <f t="shared" si="24"/>
        <v>7054.387200000001</v>
      </c>
      <c r="AS29" s="280">
        <f t="shared" si="24"/>
        <v>7054.387200000001</v>
      </c>
      <c r="AT29" s="280">
        <f t="shared" si="24"/>
        <v>7054.387200000001</v>
      </c>
      <c r="AU29" s="280">
        <f t="shared" si="24"/>
        <v>7054.387200000001</v>
      </c>
      <c r="AV29" s="280">
        <f t="shared" si="24"/>
        <v>7054.387200000001</v>
      </c>
      <c r="AW29" s="280">
        <f t="shared" si="24"/>
        <v>7054.387200000001</v>
      </c>
      <c r="AX29" s="280">
        <f t="shared" si="24"/>
        <v>7054.387200000001</v>
      </c>
      <c r="AY29" s="280">
        <f t="shared" si="24"/>
        <v>7054.387200000001</v>
      </c>
      <c r="AZ29" s="280">
        <f t="shared" si="24"/>
        <v>7054.387200000001</v>
      </c>
      <c r="BA29" s="280">
        <f t="shared" si="24"/>
        <v>7054.387200000001</v>
      </c>
      <c r="BB29" s="280">
        <f t="shared" si="24"/>
        <v>7054.387200000001</v>
      </c>
      <c r="BC29" s="280">
        <f t="shared" si="24"/>
        <v>7618.7381760000026</v>
      </c>
      <c r="BD29" s="280">
        <f t="shared" si="24"/>
        <v>7618.7381760000026</v>
      </c>
      <c r="BE29" s="280">
        <f t="shared" si="24"/>
        <v>7618.7381760000026</v>
      </c>
      <c r="BF29" s="280">
        <f t="shared" si="24"/>
        <v>7618.7381760000026</v>
      </c>
      <c r="BG29" s="280">
        <f t="shared" si="24"/>
        <v>7618.7381760000026</v>
      </c>
      <c r="BH29" s="280">
        <f t="shared" si="24"/>
        <v>7618.7381760000026</v>
      </c>
      <c r="BI29" s="280">
        <f t="shared" si="24"/>
        <v>7618.7381760000026</v>
      </c>
      <c r="BJ29" s="280">
        <f t="shared" si="24"/>
        <v>7618.7381760000026</v>
      </c>
      <c r="BK29" s="280">
        <f t="shared" si="24"/>
        <v>7618.7381760000026</v>
      </c>
      <c r="BL29" s="280">
        <f t="shared" si="24"/>
        <v>7618.7381760000026</v>
      </c>
      <c r="BM29" s="280">
        <f t="shared" si="24"/>
        <v>7618.7381760000026</v>
      </c>
      <c r="BN29" s="281">
        <f t="shared" si="24"/>
        <v>7618.7381760000026</v>
      </c>
      <c r="BO29" s="308" t="s">
        <v>101</v>
      </c>
      <c r="BP29" s="126"/>
    </row>
    <row r="30" spans="2:68">
      <c r="B30" s="112" t="s">
        <v>116</v>
      </c>
      <c r="C30" s="253">
        <v>25000</v>
      </c>
      <c r="D30" s="35" t="s">
        <v>118</v>
      </c>
      <c r="E30" s="76">
        <v>0.18</v>
      </c>
      <c r="F30" s="267"/>
      <c r="G30" s="280">
        <f t="shared" si="20"/>
        <v>25000</v>
      </c>
      <c r="H30" s="280">
        <f t="shared" si="20"/>
        <v>25000</v>
      </c>
      <c r="I30" s="280">
        <f t="shared" si="20"/>
        <v>25000</v>
      </c>
      <c r="J30" s="280">
        <f t="shared" si="20"/>
        <v>25000</v>
      </c>
      <c r="K30" s="280">
        <f t="shared" si="20"/>
        <v>25000</v>
      </c>
      <c r="L30" s="280">
        <f t="shared" si="20"/>
        <v>25000</v>
      </c>
      <c r="M30" s="280">
        <f t="shared" si="20"/>
        <v>25000</v>
      </c>
      <c r="N30" s="280">
        <f t="shared" si="20"/>
        <v>25000</v>
      </c>
      <c r="O30" s="280">
        <f t="shared" si="20"/>
        <v>25000</v>
      </c>
      <c r="P30" s="280">
        <f t="shared" si="20"/>
        <v>25000</v>
      </c>
      <c r="Q30" s="280">
        <f t="shared" si="20"/>
        <v>25000</v>
      </c>
      <c r="R30" s="280">
        <f t="shared" si="20"/>
        <v>25000</v>
      </c>
      <c r="S30" s="280">
        <f t="shared" si="20"/>
        <v>27000</v>
      </c>
      <c r="T30" s="280">
        <f t="shared" si="20"/>
        <v>27000</v>
      </c>
      <c r="U30" s="280">
        <f t="shared" si="20"/>
        <v>27000</v>
      </c>
      <c r="V30" s="280">
        <f t="shared" si="20"/>
        <v>27000</v>
      </c>
      <c r="W30" s="280">
        <f t="shared" si="21"/>
        <v>27000</v>
      </c>
      <c r="X30" s="280">
        <f t="shared" si="21"/>
        <v>27000</v>
      </c>
      <c r="Y30" s="280">
        <f t="shared" si="21"/>
        <v>27000</v>
      </c>
      <c r="Z30" s="280">
        <f t="shared" si="21"/>
        <v>27000</v>
      </c>
      <c r="AA30" s="280">
        <f t="shared" si="21"/>
        <v>27000</v>
      </c>
      <c r="AB30" s="280">
        <f t="shared" si="21"/>
        <v>27000</v>
      </c>
      <c r="AC30" s="280">
        <f t="shared" si="21"/>
        <v>27000</v>
      </c>
      <c r="AD30" s="280">
        <f t="shared" si="21"/>
        <v>27000</v>
      </c>
      <c r="AE30" s="280">
        <f t="shared" si="21"/>
        <v>29160.000000000004</v>
      </c>
      <c r="AF30" s="280">
        <f t="shared" si="21"/>
        <v>29160.000000000004</v>
      </c>
      <c r="AG30" s="280">
        <f t="shared" si="21"/>
        <v>29160.000000000004</v>
      </c>
      <c r="AH30" s="280">
        <f t="shared" si="21"/>
        <v>29160.000000000004</v>
      </c>
      <c r="AI30" s="280">
        <f t="shared" si="21"/>
        <v>29160.000000000004</v>
      </c>
      <c r="AJ30" s="280">
        <f t="shared" si="21"/>
        <v>29160.000000000004</v>
      </c>
      <c r="AK30" s="280">
        <f t="shared" si="21"/>
        <v>29160.000000000004</v>
      </c>
      <c r="AL30" s="280">
        <f t="shared" si="21"/>
        <v>29160.000000000004</v>
      </c>
      <c r="AM30" s="280">
        <f t="shared" si="22"/>
        <v>29160.000000000004</v>
      </c>
      <c r="AN30" s="280">
        <f t="shared" si="22"/>
        <v>29160.000000000004</v>
      </c>
      <c r="AO30" s="280">
        <f t="shared" si="22"/>
        <v>29160.000000000004</v>
      </c>
      <c r="AP30" s="280">
        <f t="shared" si="22"/>
        <v>29160.000000000004</v>
      </c>
      <c r="AQ30" s="280">
        <f t="shared" si="22"/>
        <v>31492.800000000003</v>
      </c>
      <c r="AR30" s="280">
        <f t="shared" si="22"/>
        <v>31492.800000000003</v>
      </c>
      <c r="AS30" s="280">
        <f t="shared" si="22"/>
        <v>31492.800000000003</v>
      </c>
      <c r="AT30" s="280">
        <f t="shared" si="22"/>
        <v>31492.800000000003</v>
      </c>
      <c r="AU30" s="280">
        <f t="shared" si="22"/>
        <v>31492.800000000003</v>
      </c>
      <c r="AV30" s="280">
        <f t="shared" si="22"/>
        <v>31492.800000000003</v>
      </c>
      <c r="AW30" s="280">
        <f t="shared" si="22"/>
        <v>31492.800000000003</v>
      </c>
      <c r="AX30" s="280">
        <f t="shared" si="22"/>
        <v>31492.800000000003</v>
      </c>
      <c r="AY30" s="280">
        <f t="shared" si="22"/>
        <v>31492.800000000003</v>
      </c>
      <c r="AZ30" s="280">
        <f t="shared" si="22"/>
        <v>31492.800000000003</v>
      </c>
      <c r="BA30" s="280">
        <f t="shared" si="22"/>
        <v>31492.800000000003</v>
      </c>
      <c r="BB30" s="280">
        <f t="shared" si="22"/>
        <v>31492.800000000003</v>
      </c>
      <c r="BC30" s="280">
        <f t="shared" si="23"/>
        <v>34012.224000000009</v>
      </c>
      <c r="BD30" s="280">
        <f t="shared" si="23"/>
        <v>34012.224000000009</v>
      </c>
      <c r="BE30" s="280">
        <f t="shared" si="23"/>
        <v>34012.224000000009</v>
      </c>
      <c r="BF30" s="280">
        <f t="shared" si="23"/>
        <v>34012.224000000009</v>
      </c>
      <c r="BG30" s="280">
        <f t="shared" si="23"/>
        <v>34012.224000000009</v>
      </c>
      <c r="BH30" s="280">
        <f t="shared" si="23"/>
        <v>34012.224000000009</v>
      </c>
      <c r="BI30" s="280">
        <f t="shared" si="23"/>
        <v>34012.224000000009</v>
      </c>
      <c r="BJ30" s="280">
        <f t="shared" si="23"/>
        <v>34012.224000000009</v>
      </c>
      <c r="BK30" s="280">
        <f t="shared" si="23"/>
        <v>34012.224000000009</v>
      </c>
      <c r="BL30" s="280">
        <f t="shared" si="23"/>
        <v>34012.224000000009</v>
      </c>
      <c r="BM30" s="280">
        <f t="shared" si="23"/>
        <v>34012.224000000009</v>
      </c>
      <c r="BN30" s="281">
        <f t="shared" si="23"/>
        <v>34012.224000000009</v>
      </c>
      <c r="BO30" s="308" t="s">
        <v>101</v>
      </c>
      <c r="BP30" s="126"/>
    </row>
    <row r="31" spans="2:68">
      <c r="B31" s="112" t="s">
        <v>214</v>
      </c>
      <c r="C31" s="253"/>
      <c r="D31" s="35"/>
      <c r="E31" s="254"/>
      <c r="F31" s="35"/>
      <c r="G31" s="309">
        <f>SUMPRODUCT(E11:E30,G11:G30)</f>
        <v>102380.318352</v>
      </c>
      <c r="H31" s="309">
        <f t="shared" ref="H31:AM31" si="26">SUMPRODUCT(H11:H30,$E$11:$E$30)</f>
        <v>109721.321136</v>
      </c>
      <c r="I31" s="309">
        <f t="shared" si="26"/>
        <v>120259.054368</v>
      </c>
      <c r="J31" s="309">
        <f t="shared" si="26"/>
        <v>128419.56007199999</v>
      </c>
      <c r="K31" s="309">
        <f t="shared" si="26"/>
        <v>139800.92061599999</v>
      </c>
      <c r="L31" s="309">
        <f t="shared" si="26"/>
        <v>154739.99815199999</v>
      </c>
      <c r="M31" s="309">
        <f t="shared" si="26"/>
        <v>170373.71289599998</v>
      </c>
      <c r="N31" s="309">
        <f t="shared" si="26"/>
        <v>189240.74611199996</v>
      </c>
      <c r="O31" s="309">
        <f t="shared" si="26"/>
        <v>209491.62479999999</v>
      </c>
      <c r="P31" s="309">
        <f t="shared" si="26"/>
        <v>233824.72528799996</v>
      </c>
      <c r="Q31" s="309">
        <f t="shared" si="26"/>
        <v>264613.14604799997</v>
      </c>
      <c r="R31" s="309">
        <f t="shared" si="26"/>
        <v>297257.15692799998</v>
      </c>
      <c r="S31" s="309">
        <f t="shared" si="26"/>
        <v>351922.84231391997</v>
      </c>
      <c r="T31" s="309">
        <f t="shared" si="26"/>
        <v>379658.04179039993</v>
      </c>
      <c r="U31" s="309">
        <f t="shared" si="26"/>
        <v>407442.83122943994</v>
      </c>
      <c r="V31" s="309">
        <f t="shared" si="26"/>
        <v>439539.75901151996</v>
      </c>
      <c r="W31" s="309">
        <f t="shared" si="26"/>
        <v>475320.21765119996</v>
      </c>
      <c r="X31" s="309">
        <f t="shared" si="26"/>
        <v>516154.06276703998</v>
      </c>
      <c r="Y31" s="309">
        <f t="shared" si="26"/>
        <v>560845.47845087992</v>
      </c>
      <c r="Z31" s="309">
        <f t="shared" si="26"/>
        <v>609511.31698751985</v>
      </c>
      <c r="AA31" s="309">
        <f t="shared" si="26"/>
        <v>663290.37202175998</v>
      </c>
      <c r="AB31" s="309">
        <f t="shared" si="26"/>
        <v>725288.51947679988</v>
      </c>
      <c r="AC31" s="309">
        <f t="shared" si="26"/>
        <v>793298.40730559989</v>
      </c>
      <c r="AD31" s="309">
        <f t="shared" si="26"/>
        <v>868509.98815679981</v>
      </c>
      <c r="AE31" s="309">
        <f t="shared" si="26"/>
        <v>1065576.4798780801</v>
      </c>
      <c r="AF31" s="309">
        <f t="shared" si="26"/>
        <v>1157822.154236045</v>
      </c>
      <c r="AG31" s="309">
        <f t="shared" si="26"/>
        <v>1263065.5402852616</v>
      </c>
      <c r="AH31" s="309">
        <f t="shared" si="26"/>
        <v>1379028.0283818634</v>
      </c>
      <c r="AI31" s="309">
        <f t="shared" si="26"/>
        <v>1508039.9569832836</v>
      </c>
      <c r="AJ31" s="309">
        <f t="shared" si="26"/>
        <v>1654164.5798014854</v>
      </c>
      <c r="AK31" s="309">
        <f t="shared" si="26"/>
        <v>1820024.1909339267</v>
      </c>
      <c r="AL31" s="309">
        <f t="shared" si="26"/>
        <v>2004850.2161548804</v>
      </c>
      <c r="AM31" s="309">
        <f t="shared" si="26"/>
        <v>2211815.5492696702</v>
      </c>
      <c r="AN31" s="309">
        <f t="shared" ref="AN31:BN31" si="27">SUMPRODUCT(AN11:AN30,$E$11:$E$30)</f>
        <v>2449913.155329484</v>
      </c>
      <c r="AO31" s="309">
        <f t="shared" si="27"/>
        <v>2713564.7952918899</v>
      </c>
      <c r="AP31" s="309">
        <f t="shared" si="27"/>
        <v>3016624.4710879093</v>
      </c>
      <c r="AQ31" s="309">
        <f t="shared" si="27"/>
        <v>3428444.0919134323</v>
      </c>
      <c r="AR31" s="309">
        <f t="shared" si="27"/>
        <v>3600212.3643443524</v>
      </c>
      <c r="AS31" s="309">
        <f t="shared" si="27"/>
        <v>3781313.3352689473</v>
      </c>
      <c r="AT31" s="309">
        <f t="shared" si="27"/>
        <v>3969022.808394534</v>
      </c>
      <c r="AU31" s="309">
        <f t="shared" si="27"/>
        <v>4166310.8916584896</v>
      </c>
      <c r="AV31" s="309">
        <f t="shared" si="27"/>
        <v>4377558.0487763351</v>
      </c>
      <c r="AW31" s="309">
        <f t="shared" si="27"/>
        <v>4595864.4497878263</v>
      </c>
      <c r="AX31" s="309">
        <f t="shared" si="27"/>
        <v>4825700.5237340396</v>
      </c>
      <c r="AY31" s="309">
        <f t="shared" si="27"/>
        <v>5066852.5788861262</v>
      </c>
      <c r="AZ31" s="309">
        <f t="shared" si="27"/>
        <v>5319748.046863093</v>
      </c>
      <c r="BA31" s="309">
        <f t="shared" si="27"/>
        <v>5585019.8635902358</v>
      </c>
      <c r="BB31" s="309">
        <f t="shared" si="27"/>
        <v>5863316.4247730998</v>
      </c>
      <c r="BC31" s="309">
        <f t="shared" si="27"/>
        <v>6641108.9079177491</v>
      </c>
      <c r="BD31" s="309">
        <f t="shared" si="27"/>
        <v>6954568.8230755115</v>
      </c>
      <c r="BE31" s="309">
        <f t="shared" si="27"/>
        <v>7282711.1024813978</v>
      </c>
      <c r="BF31" s="309">
        <f t="shared" si="27"/>
        <v>7629072.9727529446</v>
      </c>
      <c r="BG31" s="309">
        <f t="shared" si="27"/>
        <v>7991252.4174913885</v>
      </c>
      <c r="BH31" s="309">
        <f t="shared" si="27"/>
        <v>8372619.4376165243</v>
      </c>
      <c r="BI31" s="309">
        <f t="shared" si="27"/>
        <v>8771840.6487545464</v>
      </c>
      <c r="BJ31" s="309">
        <f t="shared" si="27"/>
        <v>9194173.6476483513</v>
      </c>
      <c r="BK31" s="309">
        <f t="shared" si="27"/>
        <v>9635344.9464823846</v>
      </c>
      <c r="BL31" s="309">
        <f t="shared" si="27"/>
        <v>10095805.820576603</v>
      </c>
      <c r="BM31" s="309">
        <f t="shared" si="27"/>
        <v>10582324.307431897</v>
      </c>
      <c r="BN31" s="310">
        <f t="shared" si="27"/>
        <v>11092608.66078301</v>
      </c>
      <c r="BO31" s="308" t="s">
        <v>101</v>
      </c>
    </row>
    <row r="32" spans="2:68" s="1" customFormat="1">
      <c r="B32" s="73" t="s">
        <v>106</v>
      </c>
      <c r="C32" s="74"/>
      <c r="D32" s="74"/>
      <c r="E32" s="74"/>
      <c r="F32" s="74"/>
      <c r="G32" s="311">
        <f>SUM(G11:G30)</f>
        <v>685779.54639999999</v>
      </c>
      <c r="H32" s="311">
        <f t="shared" ref="H32:AL32" si="28">SUM(H11:H30)</f>
        <v>726562.89519999991</v>
      </c>
      <c r="I32" s="311">
        <f t="shared" si="28"/>
        <v>785105.85759999999</v>
      </c>
      <c r="J32" s="311">
        <f t="shared" si="28"/>
        <v>830442.00040000002</v>
      </c>
      <c r="K32" s="311">
        <f t="shared" si="28"/>
        <v>893671.78119999997</v>
      </c>
      <c r="L32" s="311">
        <f t="shared" si="28"/>
        <v>976666.65639999998</v>
      </c>
      <c r="M32" s="311">
        <f t="shared" si="28"/>
        <v>1063520.6272</v>
      </c>
      <c r="N32" s="311">
        <f t="shared" si="28"/>
        <v>1168337.4783999999</v>
      </c>
      <c r="O32" s="311">
        <f t="shared" si="28"/>
        <v>1280842.3599999999</v>
      </c>
      <c r="P32" s="311">
        <f t="shared" si="28"/>
        <v>1416026.2515999998</v>
      </c>
      <c r="Q32" s="311">
        <f t="shared" si="28"/>
        <v>1587073.0335999997</v>
      </c>
      <c r="R32" s="311">
        <f t="shared" si="28"/>
        <v>1768428.6495999999</v>
      </c>
      <c r="S32" s="311">
        <f t="shared" si="28"/>
        <v>2108702.9017439997</v>
      </c>
      <c r="T32" s="311">
        <f t="shared" si="28"/>
        <v>2262787.3432799997</v>
      </c>
      <c r="U32" s="311">
        <f t="shared" si="28"/>
        <v>2417147.284608</v>
      </c>
      <c r="V32" s="311">
        <f t="shared" si="28"/>
        <v>2595463.5500639998</v>
      </c>
      <c r="W32" s="311">
        <f t="shared" si="28"/>
        <v>2794243.8758399999</v>
      </c>
      <c r="X32" s="311">
        <f t="shared" si="28"/>
        <v>3021098.5709279999</v>
      </c>
      <c r="Y32" s="311">
        <f t="shared" si="28"/>
        <v>3269384.213616</v>
      </c>
      <c r="Z32" s="311">
        <f t="shared" si="28"/>
        <v>3539749.9832639997</v>
      </c>
      <c r="AA32" s="311">
        <f t="shared" si="28"/>
        <v>3838522.5112319998</v>
      </c>
      <c r="AB32" s="311">
        <f t="shared" si="28"/>
        <v>4182956.6637599994</v>
      </c>
      <c r="AC32" s="311">
        <f t="shared" si="28"/>
        <v>4560789.3739199992</v>
      </c>
      <c r="AD32" s="311">
        <f t="shared" si="28"/>
        <v>4978631.4897599993</v>
      </c>
      <c r="AE32" s="311">
        <f t="shared" si="28"/>
        <v>6120956.6926559992</v>
      </c>
      <c r="AF32" s="311">
        <f t="shared" si="28"/>
        <v>6633432.6613113582</v>
      </c>
      <c r="AG32" s="311">
        <f t="shared" si="28"/>
        <v>7218118.1393625606</v>
      </c>
      <c r="AH32" s="311">
        <f t="shared" si="28"/>
        <v>7862354.1843436807</v>
      </c>
      <c r="AI32" s="311">
        <f t="shared" si="28"/>
        <v>8579087.1210182384</v>
      </c>
      <c r="AJ32" s="311">
        <f t="shared" si="28"/>
        <v>9390890.5811193585</v>
      </c>
      <c r="AK32" s="311">
        <f t="shared" si="28"/>
        <v>10312332.865188476</v>
      </c>
      <c r="AL32" s="311">
        <f t="shared" si="28"/>
        <v>11339144.116415996</v>
      </c>
      <c r="AM32" s="311">
        <f t="shared" ref="AM32:BN32" si="29">SUM(AM11:AM30)</f>
        <v>12488951.522609279</v>
      </c>
      <c r="AN32" s="311">
        <f t="shared" si="29"/>
        <v>13811716.000719357</v>
      </c>
      <c r="AO32" s="311">
        <f t="shared" si="29"/>
        <v>15276447.333843835</v>
      </c>
      <c r="AP32" s="311">
        <f t="shared" si="29"/>
        <v>16960112.199377276</v>
      </c>
      <c r="AQ32" s="311">
        <f t="shared" si="29"/>
        <v>19295830.712941289</v>
      </c>
      <c r="AR32" s="311">
        <f t="shared" si="29"/>
        <v>20250098.893113066</v>
      </c>
      <c r="AS32" s="311">
        <f t="shared" si="29"/>
        <v>21256215.398249704</v>
      </c>
      <c r="AT32" s="311">
        <f t="shared" si="29"/>
        <v>22299045.804502964</v>
      </c>
      <c r="AU32" s="311">
        <f t="shared" si="29"/>
        <v>23395090.711524941</v>
      </c>
      <c r="AV32" s="311">
        <f t="shared" si="29"/>
        <v>24568686.028846309</v>
      </c>
      <c r="AW32" s="311">
        <f t="shared" si="29"/>
        <v>25781499.36779904</v>
      </c>
      <c r="AX32" s="311">
        <f t="shared" si="29"/>
        <v>27058366.445278004</v>
      </c>
      <c r="AY32" s="311">
        <f t="shared" si="29"/>
        <v>28398100.085011814</v>
      </c>
      <c r="AZ32" s="311">
        <f t="shared" si="29"/>
        <v>29803074.907106075</v>
      </c>
      <c r="BA32" s="311">
        <f t="shared" si="29"/>
        <v>31276807.222256869</v>
      </c>
      <c r="BB32" s="311">
        <f t="shared" si="29"/>
        <v>32822899.228828337</v>
      </c>
      <c r="BC32" s="311">
        <f t="shared" si="29"/>
        <v>37198166.42871996</v>
      </c>
      <c r="BD32" s="311">
        <f t="shared" si="29"/>
        <v>38939610.401818641</v>
      </c>
      <c r="BE32" s="311">
        <f t="shared" si="29"/>
        <v>40762623.065184675</v>
      </c>
      <c r="BF32" s="311">
        <f t="shared" si="29"/>
        <v>42686855.677804381</v>
      </c>
      <c r="BG32" s="311">
        <f t="shared" si="29"/>
        <v>44698963.70412907</v>
      </c>
      <c r="BH32" s="311">
        <f t="shared" si="29"/>
        <v>46817669.371490933</v>
      </c>
      <c r="BI32" s="311">
        <f t="shared" si="29"/>
        <v>49035564.988924392</v>
      </c>
      <c r="BJ32" s="311">
        <f t="shared" si="29"/>
        <v>51381859.42722331</v>
      </c>
      <c r="BK32" s="311">
        <f t="shared" si="29"/>
        <v>53832811.08741238</v>
      </c>
      <c r="BL32" s="311">
        <f t="shared" si="29"/>
        <v>56390927.054602481</v>
      </c>
      <c r="BM32" s="311">
        <f t="shared" si="29"/>
        <v>59093807.537131898</v>
      </c>
      <c r="BN32" s="312">
        <f t="shared" si="29"/>
        <v>61928720.611304738</v>
      </c>
      <c r="BO32" s="308" t="s">
        <v>101</v>
      </c>
    </row>
    <row r="33" spans="2:67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308" t="s">
        <v>101</v>
      </c>
    </row>
    <row r="34" spans="2:67">
      <c r="B34" s="67" t="s">
        <v>24</v>
      </c>
      <c r="C34" s="36"/>
      <c r="D34" s="36"/>
      <c r="E34" s="36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111"/>
      <c r="BO34" s="308" t="s">
        <v>101</v>
      </c>
    </row>
    <row r="35" spans="2:67">
      <c r="B35" s="69" t="s">
        <v>85</v>
      </c>
      <c r="C35" s="253">
        <v>300000</v>
      </c>
      <c r="D35" s="35" t="s">
        <v>118</v>
      </c>
      <c r="E35" s="76">
        <v>0.18</v>
      </c>
      <c r="F35" s="267"/>
      <c r="G35" s="280">
        <f t="shared" ref="G35:BN40" si="30">$C35*(1+HLOOKUP(G$5,$G$1:$L$3,$L$3,0))</f>
        <v>300000</v>
      </c>
      <c r="H35" s="280">
        <f t="shared" si="30"/>
        <v>300000</v>
      </c>
      <c r="I35" s="280">
        <f t="shared" si="30"/>
        <v>300000</v>
      </c>
      <c r="J35" s="280">
        <f t="shared" si="30"/>
        <v>300000</v>
      </c>
      <c r="K35" s="280">
        <f t="shared" si="30"/>
        <v>300000</v>
      </c>
      <c r="L35" s="280">
        <f t="shared" si="30"/>
        <v>300000</v>
      </c>
      <c r="M35" s="280">
        <f t="shared" si="30"/>
        <v>300000</v>
      </c>
      <c r="N35" s="280">
        <f t="shared" si="30"/>
        <v>300000</v>
      </c>
      <c r="O35" s="280">
        <f t="shared" si="30"/>
        <v>300000</v>
      </c>
      <c r="P35" s="280">
        <f t="shared" si="30"/>
        <v>300000</v>
      </c>
      <c r="Q35" s="280">
        <f t="shared" si="30"/>
        <v>300000</v>
      </c>
      <c r="R35" s="280">
        <f t="shared" si="30"/>
        <v>300000</v>
      </c>
      <c r="S35" s="280">
        <f t="shared" si="30"/>
        <v>324000</v>
      </c>
      <c r="T35" s="280">
        <f t="shared" si="30"/>
        <v>324000</v>
      </c>
      <c r="U35" s="280">
        <f t="shared" si="30"/>
        <v>324000</v>
      </c>
      <c r="V35" s="280">
        <f t="shared" si="30"/>
        <v>324000</v>
      </c>
      <c r="W35" s="280">
        <f t="shared" si="30"/>
        <v>324000</v>
      </c>
      <c r="X35" s="280">
        <f t="shared" si="30"/>
        <v>324000</v>
      </c>
      <c r="Y35" s="280">
        <f t="shared" si="30"/>
        <v>324000</v>
      </c>
      <c r="Z35" s="280">
        <f t="shared" si="30"/>
        <v>324000</v>
      </c>
      <c r="AA35" s="280">
        <f t="shared" si="30"/>
        <v>324000</v>
      </c>
      <c r="AB35" s="280">
        <f t="shared" si="30"/>
        <v>324000</v>
      </c>
      <c r="AC35" s="280">
        <f t="shared" si="30"/>
        <v>324000</v>
      </c>
      <c r="AD35" s="280">
        <f t="shared" si="30"/>
        <v>324000</v>
      </c>
      <c r="AE35" s="280">
        <f t="shared" si="30"/>
        <v>349920.00000000006</v>
      </c>
      <c r="AF35" s="280">
        <f t="shared" si="30"/>
        <v>349920.00000000006</v>
      </c>
      <c r="AG35" s="280">
        <f t="shared" si="30"/>
        <v>349920.00000000006</v>
      </c>
      <c r="AH35" s="280">
        <f t="shared" si="30"/>
        <v>349920.00000000006</v>
      </c>
      <c r="AI35" s="280">
        <f t="shared" si="30"/>
        <v>349920.00000000006</v>
      </c>
      <c r="AJ35" s="280">
        <f t="shared" si="30"/>
        <v>349920.00000000006</v>
      </c>
      <c r="AK35" s="280">
        <f t="shared" si="30"/>
        <v>349920.00000000006</v>
      </c>
      <c r="AL35" s="280">
        <f t="shared" si="30"/>
        <v>349920.00000000006</v>
      </c>
      <c r="AM35" s="280">
        <f t="shared" si="30"/>
        <v>349920.00000000006</v>
      </c>
      <c r="AN35" s="280">
        <f t="shared" si="30"/>
        <v>349920.00000000006</v>
      </c>
      <c r="AO35" s="280">
        <f t="shared" si="30"/>
        <v>349920.00000000006</v>
      </c>
      <c r="AP35" s="280">
        <f t="shared" si="30"/>
        <v>349920.00000000006</v>
      </c>
      <c r="AQ35" s="280">
        <f t="shared" si="30"/>
        <v>377913.60000000003</v>
      </c>
      <c r="AR35" s="280">
        <f t="shared" si="30"/>
        <v>377913.60000000003</v>
      </c>
      <c r="AS35" s="280">
        <f t="shared" si="30"/>
        <v>377913.60000000003</v>
      </c>
      <c r="AT35" s="280">
        <f t="shared" si="30"/>
        <v>377913.60000000003</v>
      </c>
      <c r="AU35" s="280">
        <f t="shared" si="30"/>
        <v>377913.60000000003</v>
      </c>
      <c r="AV35" s="280">
        <f t="shared" si="30"/>
        <v>377913.60000000003</v>
      </c>
      <c r="AW35" s="280">
        <f t="shared" si="30"/>
        <v>377913.60000000003</v>
      </c>
      <c r="AX35" s="280">
        <f t="shared" si="30"/>
        <v>377913.60000000003</v>
      </c>
      <c r="AY35" s="280">
        <f t="shared" si="30"/>
        <v>377913.60000000003</v>
      </c>
      <c r="AZ35" s="280">
        <f t="shared" si="30"/>
        <v>377913.60000000003</v>
      </c>
      <c r="BA35" s="280">
        <f t="shared" si="30"/>
        <v>377913.60000000003</v>
      </c>
      <c r="BB35" s="280">
        <f t="shared" si="30"/>
        <v>377913.60000000003</v>
      </c>
      <c r="BC35" s="280">
        <f t="shared" si="30"/>
        <v>408146.68800000008</v>
      </c>
      <c r="BD35" s="280">
        <f t="shared" si="30"/>
        <v>408146.68800000008</v>
      </c>
      <c r="BE35" s="280">
        <f t="shared" si="30"/>
        <v>408146.68800000008</v>
      </c>
      <c r="BF35" s="280">
        <f t="shared" si="30"/>
        <v>408146.68800000008</v>
      </c>
      <c r="BG35" s="280">
        <f t="shared" si="30"/>
        <v>408146.68800000008</v>
      </c>
      <c r="BH35" s="280">
        <f t="shared" si="30"/>
        <v>408146.68800000008</v>
      </c>
      <c r="BI35" s="280">
        <f t="shared" si="30"/>
        <v>408146.68800000008</v>
      </c>
      <c r="BJ35" s="280">
        <f t="shared" si="30"/>
        <v>408146.68800000008</v>
      </c>
      <c r="BK35" s="280">
        <f t="shared" si="30"/>
        <v>408146.68800000008</v>
      </c>
      <c r="BL35" s="280">
        <f t="shared" si="30"/>
        <v>408146.68800000008</v>
      </c>
      <c r="BM35" s="280">
        <f t="shared" si="30"/>
        <v>408146.68800000008</v>
      </c>
      <c r="BN35" s="281">
        <f t="shared" si="30"/>
        <v>408146.68800000008</v>
      </c>
      <c r="BO35" s="308" t="s">
        <v>101</v>
      </c>
    </row>
    <row r="36" spans="2:67">
      <c r="B36" s="69" t="s">
        <v>86</v>
      </c>
      <c r="C36" s="253">
        <v>250000</v>
      </c>
      <c r="D36" s="35" t="s">
        <v>118</v>
      </c>
      <c r="E36" s="76">
        <v>0.18</v>
      </c>
      <c r="F36" s="267"/>
      <c r="G36" s="280">
        <f t="shared" si="30"/>
        <v>250000</v>
      </c>
      <c r="H36" s="280">
        <f t="shared" si="30"/>
        <v>250000</v>
      </c>
      <c r="I36" s="280">
        <f t="shared" si="30"/>
        <v>250000</v>
      </c>
      <c r="J36" s="280">
        <f t="shared" si="30"/>
        <v>250000</v>
      </c>
      <c r="K36" s="280">
        <f t="shared" si="30"/>
        <v>250000</v>
      </c>
      <c r="L36" s="280">
        <f t="shared" si="30"/>
        <v>250000</v>
      </c>
      <c r="M36" s="280">
        <f t="shared" si="30"/>
        <v>250000</v>
      </c>
      <c r="N36" s="280">
        <f t="shared" si="30"/>
        <v>250000</v>
      </c>
      <c r="O36" s="280">
        <f t="shared" si="30"/>
        <v>250000</v>
      </c>
      <c r="P36" s="280">
        <f t="shared" si="30"/>
        <v>250000</v>
      </c>
      <c r="Q36" s="280">
        <f t="shared" si="30"/>
        <v>250000</v>
      </c>
      <c r="R36" s="280">
        <f t="shared" si="30"/>
        <v>250000</v>
      </c>
      <c r="S36" s="280">
        <f t="shared" si="30"/>
        <v>270000</v>
      </c>
      <c r="T36" s="280">
        <f t="shared" si="30"/>
        <v>270000</v>
      </c>
      <c r="U36" s="280">
        <f t="shared" si="30"/>
        <v>270000</v>
      </c>
      <c r="V36" s="280">
        <f t="shared" si="30"/>
        <v>270000</v>
      </c>
      <c r="W36" s="280">
        <f t="shared" si="30"/>
        <v>270000</v>
      </c>
      <c r="X36" s="280">
        <f t="shared" si="30"/>
        <v>270000</v>
      </c>
      <c r="Y36" s="280">
        <f t="shared" si="30"/>
        <v>270000</v>
      </c>
      <c r="Z36" s="280">
        <f t="shared" si="30"/>
        <v>270000</v>
      </c>
      <c r="AA36" s="280">
        <f t="shared" si="30"/>
        <v>270000</v>
      </c>
      <c r="AB36" s="280">
        <f t="shared" si="30"/>
        <v>270000</v>
      </c>
      <c r="AC36" s="280">
        <f t="shared" si="30"/>
        <v>270000</v>
      </c>
      <c r="AD36" s="280">
        <f t="shared" si="30"/>
        <v>270000</v>
      </c>
      <c r="AE36" s="280">
        <f t="shared" si="30"/>
        <v>291600</v>
      </c>
      <c r="AF36" s="280">
        <f t="shared" si="30"/>
        <v>291600</v>
      </c>
      <c r="AG36" s="280">
        <f t="shared" si="30"/>
        <v>291600</v>
      </c>
      <c r="AH36" s="280">
        <f t="shared" si="30"/>
        <v>291600</v>
      </c>
      <c r="AI36" s="280">
        <f t="shared" si="30"/>
        <v>291600</v>
      </c>
      <c r="AJ36" s="280">
        <f t="shared" si="30"/>
        <v>291600</v>
      </c>
      <c r="AK36" s="280">
        <f t="shared" si="30"/>
        <v>291600</v>
      </c>
      <c r="AL36" s="280">
        <f t="shared" si="30"/>
        <v>291600</v>
      </c>
      <c r="AM36" s="280">
        <f t="shared" si="30"/>
        <v>291600</v>
      </c>
      <c r="AN36" s="280">
        <f t="shared" si="30"/>
        <v>291600</v>
      </c>
      <c r="AO36" s="280">
        <f t="shared" si="30"/>
        <v>291600</v>
      </c>
      <c r="AP36" s="280">
        <f t="shared" si="30"/>
        <v>291600</v>
      </c>
      <c r="AQ36" s="280">
        <f t="shared" si="30"/>
        <v>314928.00000000006</v>
      </c>
      <c r="AR36" s="280">
        <f t="shared" si="30"/>
        <v>314928.00000000006</v>
      </c>
      <c r="AS36" s="280">
        <f t="shared" si="30"/>
        <v>314928.00000000006</v>
      </c>
      <c r="AT36" s="280">
        <f t="shared" si="30"/>
        <v>314928.00000000006</v>
      </c>
      <c r="AU36" s="280">
        <f t="shared" si="30"/>
        <v>314928.00000000006</v>
      </c>
      <c r="AV36" s="280">
        <f t="shared" si="30"/>
        <v>314928.00000000006</v>
      </c>
      <c r="AW36" s="280">
        <f t="shared" si="30"/>
        <v>314928.00000000006</v>
      </c>
      <c r="AX36" s="280">
        <f t="shared" si="30"/>
        <v>314928.00000000006</v>
      </c>
      <c r="AY36" s="280">
        <f t="shared" si="30"/>
        <v>314928.00000000006</v>
      </c>
      <c r="AZ36" s="280">
        <f t="shared" si="30"/>
        <v>314928.00000000006</v>
      </c>
      <c r="BA36" s="280">
        <f t="shared" si="30"/>
        <v>314928.00000000006</v>
      </c>
      <c r="BB36" s="280">
        <f t="shared" si="30"/>
        <v>314928.00000000006</v>
      </c>
      <c r="BC36" s="280">
        <f t="shared" si="30"/>
        <v>340122.24000000005</v>
      </c>
      <c r="BD36" s="280">
        <f t="shared" si="30"/>
        <v>340122.24000000005</v>
      </c>
      <c r="BE36" s="280">
        <f t="shared" si="30"/>
        <v>340122.24000000005</v>
      </c>
      <c r="BF36" s="280">
        <f t="shared" si="30"/>
        <v>340122.24000000005</v>
      </c>
      <c r="BG36" s="280">
        <f t="shared" si="30"/>
        <v>340122.24000000005</v>
      </c>
      <c r="BH36" s="280">
        <f t="shared" si="30"/>
        <v>340122.24000000005</v>
      </c>
      <c r="BI36" s="280">
        <f t="shared" si="30"/>
        <v>340122.24000000005</v>
      </c>
      <c r="BJ36" s="280">
        <f t="shared" si="30"/>
        <v>340122.24000000005</v>
      </c>
      <c r="BK36" s="280">
        <f t="shared" si="30"/>
        <v>340122.24000000005</v>
      </c>
      <c r="BL36" s="280">
        <f t="shared" si="30"/>
        <v>340122.24000000005</v>
      </c>
      <c r="BM36" s="280">
        <f t="shared" si="30"/>
        <v>340122.24000000005</v>
      </c>
      <c r="BN36" s="281">
        <f t="shared" si="30"/>
        <v>340122.24000000005</v>
      </c>
      <c r="BO36" s="308" t="s">
        <v>101</v>
      </c>
    </row>
    <row r="37" spans="2:67">
      <c r="B37" s="69" t="s">
        <v>231</v>
      </c>
      <c r="C37" s="253">
        <v>15000</v>
      </c>
      <c r="D37" s="35" t="s">
        <v>118</v>
      </c>
      <c r="E37" s="76">
        <v>0.18</v>
      </c>
      <c r="F37" s="267"/>
      <c r="G37" s="280">
        <f t="shared" ref="G37:BN37" si="31">$C37*(1+HLOOKUP(G$5,$G$1:$L$3,$L$3,0))</f>
        <v>15000</v>
      </c>
      <c r="H37" s="280">
        <f t="shared" si="31"/>
        <v>15000</v>
      </c>
      <c r="I37" s="280">
        <f t="shared" si="31"/>
        <v>15000</v>
      </c>
      <c r="J37" s="280">
        <f t="shared" si="31"/>
        <v>15000</v>
      </c>
      <c r="K37" s="280">
        <f t="shared" si="31"/>
        <v>15000</v>
      </c>
      <c r="L37" s="280">
        <f t="shared" si="31"/>
        <v>15000</v>
      </c>
      <c r="M37" s="280">
        <f t="shared" si="31"/>
        <v>15000</v>
      </c>
      <c r="N37" s="280">
        <f t="shared" si="31"/>
        <v>15000</v>
      </c>
      <c r="O37" s="280">
        <f t="shared" si="31"/>
        <v>15000</v>
      </c>
      <c r="P37" s="280">
        <f t="shared" si="31"/>
        <v>15000</v>
      </c>
      <c r="Q37" s="280">
        <f t="shared" si="31"/>
        <v>15000</v>
      </c>
      <c r="R37" s="280">
        <f t="shared" si="31"/>
        <v>15000</v>
      </c>
      <c r="S37" s="280">
        <f t="shared" si="31"/>
        <v>16200.000000000002</v>
      </c>
      <c r="T37" s="280">
        <f t="shared" si="31"/>
        <v>16200.000000000002</v>
      </c>
      <c r="U37" s="280">
        <f t="shared" si="31"/>
        <v>16200.000000000002</v>
      </c>
      <c r="V37" s="280">
        <f t="shared" si="31"/>
        <v>16200.000000000002</v>
      </c>
      <c r="W37" s="280">
        <f t="shared" si="31"/>
        <v>16200.000000000002</v>
      </c>
      <c r="X37" s="280">
        <f t="shared" si="31"/>
        <v>16200.000000000002</v>
      </c>
      <c r="Y37" s="280">
        <f t="shared" si="31"/>
        <v>16200.000000000002</v>
      </c>
      <c r="Z37" s="280">
        <f t="shared" si="31"/>
        <v>16200.000000000002</v>
      </c>
      <c r="AA37" s="280">
        <f t="shared" si="31"/>
        <v>16200.000000000002</v>
      </c>
      <c r="AB37" s="280">
        <f t="shared" si="31"/>
        <v>16200.000000000002</v>
      </c>
      <c r="AC37" s="280">
        <f t="shared" si="31"/>
        <v>16200.000000000002</v>
      </c>
      <c r="AD37" s="280">
        <f t="shared" si="31"/>
        <v>16200.000000000002</v>
      </c>
      <c r="AE37" s="280">
        <f t="shared" si="31"/>
        <v>17496</v>
      </c>
      <c r="AF37" s="280">
        <f t="shared" si="31"/>
        <v>17496</v>
      </c>
      <c r="AG37" s="280">
        <f t="shared" si="31"/>
        <v>17496</v>
      </c>
      <c r="AH37" s="280">
        <f t="shared" si="31"/>
        <v>17496</v>
      </c>
      <c r="AI37" s="280">
        <f t="shared" si="31"/>
        <v>17496</v>
      </c>
      <c r="AJ37" s="280">
        <f t="shared" si="31"/>
        <v>17496</v>
      </c>
      <c r="AK37" s="280">
        <f t="shared" si="31"/>
        <v>17496</v>
      </c>
      <c r="AL37" s="280">
        <f t="shared" si="31"/>
        <v>17496</v>
      </c>
      <c r="AM37" s="280">
        <f t="shared" si="31"/>
        <v>17496</v>
      </c>
      <c r="AN37" s="280">
        <f t="shared" si="31"/>
        <v>17496</v>
      </c>
      <c r="AO37" s="280">
        <f t="shared" si="31"/>
        <v>17496</v>
      </c>
      <c r="AP37" s="280">
        <f t="shared" si="31"/>
        <v>17496</v>
      </c>
      <c r="AQ37" s="280">
        <f t="shared" si="31"/>
        <v>18895.680000000004</v>
      </c>
      <c r="AR37" s="280">
        <f t="shared" si="31"/>
        <v>18895.680000000004</v>
      </c>
      <c r="AS37" s="280">
        <f t="shared" si="31"/>
        <v>18895.680000000004</v>
      </c>
      <c r="AT37" s="280">
        <f t="shared" si="31"/>
        <v>18895.680000000004</v>
      </c>
      <c r="AU37" s="280">
        <f t="shared" si="31"/>
        <v>18895.680000000004</v>
      </c>
      <c r="AV37" s="280">
        <f t="shared" si="31"/>
        <v>18895.680000000004</v>
      </c>
      <c r="AW37" s="280">
        <f t="shared" si="31"/>
        <v>18895.680000000004</v>
      </c>
      <c r="AX37" s="280">
        <f t="shared" si="31"/>
        <v>18895.680000000004</v>
      </c>
      <c r="AY37" s="280">
        <f t="shared" si="31"/>
        <v>18895.680000000004</v>
      </c>
      <c r="AZ37" s="280">
        <f t="shared" si="31"/>
        <v>18895.680000000004</v>
      </c>
      <c r="BA37" s="280">
        <f t="shared" si="31"/>
        <v>18895.680000000004</v>
      </c>
      <c r="BB37" s="280">
        <f t="shared" si="31"/>
        <v>18895.680000000004</v>
      </c>
      <c r="BC37" s="280">
        <f t="shared" si="31"/>
        <v>20407.334400000003</v>
      </c>
      <c r="BD37" s="280">
        <f t="shared" si="31"/>
        <v>20407.334400000003</v>
      </c>
      <c r="BE37" s="280">
        <f t="shared" si="31"/>
        <v>20407.334400000003</v>
      </c>
      <c r="BF37" s="280">
        <f t="shared" si="31"/>
        <v>20407.334400000003</v>
      </c>
      <c r="BG37" s="280">
        <f t="shared" si="31"/>
        <v>20407.334400000003</v>
      </c>
      <c r="BH37" s="280">
        <f t="shared" si="31"/>
        <v>20407.334400000003</v>
      </c>
      <c r="BI37" s="280">
        <f t="shared" si="31"/>
        <v>20407.334400000003</v>
      </c>
      <c r="BJ37" s="280">
        <f t="shared" si="31"/>
        <v>20407.334400000003</v>
      </c>
      <c r="BK37" s="280">
        <f t="shared" si="31"/>
        <v>20407.334400000003</v>
      </c>
      <c r="BL37" s="280">
        <f t="shared" si="31"/>
        <v>20407.334400000003</v>
      </c>
      <c r="BM37" s="280">
        <f t="shared" si="31"/>
        <v>20407.334400000003</v>
      </c>
      <c r="BN37" s="281">
        <f t="shared" si="31"/>
        <v>20407.334400000003</v>
      </c>
      <c r="BO37" s="308" t="s">
        <v>101</v>
      </c>
    </row>
    <row r="38" spans="2:67">
      <c r="B38" s="69" t="s">
        <v>87</v>
      </c>
      <c r="C38" s="253">
        <v>130000</v>
      </c>
      <c r="D38" s="35" t="s">
        <v>118</v>
      </c>
      <c r="E38" s="76">
        <v>0.18</v>
      </c>
      <c r="F38" s="267"/>
      <c r="G38" s="280">
        <f t="shared" si="30"/>
        <v>130000</v>
      </c>
      <c r="H38" s="280">
        <f t="shared" si="30"/>
        <v>130000</v>
      </c>
      <c r="I38" s="280">
        <f t="shared" si="30"/>
        <v>130000</v>
      </c>
      <c r="J38" s="280">
        <f t="shared" si="30"/>
        <v>130000</v>
      </c>
      <c r="K38" s="280">
        <f t="shared" si="30"/>
        <v>130000</v>
      </c>
      <c r="L38" s="280">
        <f t="shared" si="30"/>
        <v>130000</v>
      </c>
      <c r="M38" s="280">
        <f t="shared" si="30"/>
        <v>130000</v>
      </c>
      <c r="N38" s="280">
        <f t="shared" si="30"/>
        <v>130000</v>
      </c>
      <c r="O38" s="280">
        <f t="shared" si="30"/>
        <v>130000</v>
      </c>
      <c r="P38" s="280">
        <f t="shared" si="30"/>
        <v>130000</v>
      </c>
      <c r="Q38" s="280">
        <f t="shared" si="30"/>
        <v>130000</v>
      </c>
      <c r="R38" s="280">
        <f t="shared" si="30"/>
        <v>130000</v>
      </c>
      <c r="S38" s="280">
        <f t="shared" si="30"/>
        <v>140400</v>
      </c>
      <c r="T38" s="280">
        <f t="shared" si="30"/>
        <v>140400</v>
      </c>
      <c r="U38" s="280">
        <f t="shared" si="30"/>
        <v>140400</v>
      </c>
      <c r="V38" s="280">
        <f t="shared" si="30"/>
        <v>140400</v>
      </c>
      <c r="W38" s="280">
        <f t="shared" si="30"/>
        <v>140400</v>
      </c>
      <c r="X38" s="280">
        <f t="shared" si="30"/>
        <v>140400</v>
      </c>
      <c r="Y38" s="280">
        <f t="shared" si="30"/>
        <v>140400</v>
      </c>
      <c r="Z38" s="280">
        <f t="shared" si="30"/>
        <v>140400</v>
      </c>
      <c r="AA38" s="280">
        <f t="shared" si="30"/>
        <v>140400</v>
      </c>
      <c r="AB38" s="280">
        <f t="shared" si="30"/>
        <v>140400</v>
      </c>
      <c r="AC38" s="280">
        <f t="shared" si="30"/>
        <v>140400</v>
      </c>
      <c r="AD38" s="280">
        <f t="shared" si="30"/>
        <v>140400</v>
      </c>
      <c r="AE38" s="280">
        <f t="shared" si="30"/>
        <v>151632</v>
      </c>
      <c r="AF38" s="280">
        <f t="shared" si="30"/>
        <v>151632</v>
      </c>
      <c r="AG38" s="280">
        <f t="shared" si="30"/>
        <v>151632</v>
      </c>
      <c r="AH38" s="280">
        <f t="shared" si="30"/>
        <v>151632</v>
      </c>
      <c r="AI38" s="280">
        <f t="shared" si="30"/>
        <v>151632</v>
      </c>
      <c r="AJ38" s="280">
        <f t="shared" si="30"/>
        <v>151632</v>
      </c>
      <c r="AK38" s="280">
        <f t="shared" si="30"/>
        <v>151632</v>
      </c>
      <c r="AL38" s="280">
        <f t="shared" si="30"/>
        <v>151632</v>
      </c>
      <c r="AM38" s="280">
        <f t="shared" si="30"/>
        <v>151632</v>
      </c>
      <c r="AN38" s="280">
        <f t="shared" si="30"/>
        <v>151632</v>
      </c>
      <c r="AO38" s="280">
        <f t="shared" si="30"/>
        <v>151632</v>
      </c>
      <c r="AP38" s="280">
        <f t="shared" si="30"/>
        <v>151632</v>
      </c>
      <c r="AQ38" s="280">
        <f t="shared" si="30"/>
        <v>163762.56000000003</v>
      </c>
      <c r="AR38" s="280">
        <f t="shared" si="30"/>
        <v>163762.56000000003</v>
      </c>
      <c r="AS38" s="280">
        <f t="shared" si="30"/>
        <v>163762.56000000003</v>
      </c>
      <c r="AT38" s="280">
        <f t="shared" si="30"/>
        <v>163762.56000000003</v>
      </c>
      <c r="AU38" s="280">
        <f t="shared" si="30"/>
        <v>163762.56000000003</v>
      </c>
      <c r="AV38" s="280">
        <f t="shared" si="30"/>
        <v>163762.56000000003</v>
      </c>
      <c r="AW38" s="280">
        <f t="shared" si="30"/>
        <v>163762.56000000003</v>
      </c>
      <c r="AX38" s="280">
        <f t="shared" si="30"/>
        <v>163762.56000000003</v>
      </c>
      <c r="AY38" s="280">
        <f t="shared" si="30"/>
        <v>163762.56000000003</v>
      </c>
      <c r="AZ38" s="280">
        <f t="shared" si="30"/>
        <v>163762.56000000003</v>
      </c>
      <c r="BA38" s="280">
        <f t="shared" si="30"/>
        <v>163762.56000000003</v>
      </c>
      <c r="BB38" s="280">
        <f t="shared" si="30"/>
        <v>163762.56000000003</v>
      </c>
      <c r="BC38" s="280">
        <f t="shared" si="30"/>
        <v>176863.56480000005</v>
      </c>
      <c r="BD38" s="280">
        <f t="shared" si="30"/>
        <v>176863.56480000005</v>
      </c>
      <c r="BE38" s="280">
        <f t="shared" si="30"/>
        <v>176863.56480000005</v>
      </c>
      <c r="BF38" s="280">
        <f t="shared" si="30"/>
        <v>176863.56480000005</v>
      </c>
      <c r="BG38" s="280">
        <f t="shared" si="30"/>
        <v>176863.56480000005</v>
      </c>
      <c r="BH38" s="280">
        <f t="shared" si="30"/>
        <v>176863.56480000005</v>
      </c>
      <c r="BI38" s="280">
        <f t="shared" si="30"/>
        <v>176863.56480000005</v>
      </c>
      <c r="BJ38" s="280">
        <f t="shared" si="30"/>
        <v>176863.56480000005</v>
      </c>
      <c r="BK38" s="280">
        <f t="shared" si="30"/>
        <v>176863.56480000005</v>
      </c>
      <c r="BL38" s="280">
        <f t="shared" si="30"/>
        <v>176863.56480000005</v>
      </c>
      <c r="BM38" s="280">
        <f t="shared" si="30"/>
        <v>176863.56480000005</v>
      </c>
      <c r="BN38" s="281">
        <f t="shared" si="30"/>
        <v>176863.56480000005</v>
      </c>
      <c r="BO38" s="308" t="s">
        <v>101</v>
      </c>
    </row>
    <row r="39" spans="2:67">
      <c r="B39" s="69" t="s">
        <v>88</v>
      </c>
      <c r="C39" s="253">
        <v>35000</v>
      </c>
      <c r="D39" s="35" t="s">
        <v>118</v>
      </c>
      <c r="E39" s="76">
        <v>0.18</v>
      </c>
      <c r="F39" s="267"/>
      <c r="G39" s="280">
        <f t="shared" si="30"/>
        <v>35000</v>
      </c>
      <c r="H39" s="280">
        <f t="shared" si="30"/>
        <v>35000</v>
      </c>
      <c r="I39" s="280">
        <f t="shared" si="30"/>
        <v>35000</v>
      </c>
      <c r="J39" s="280">
        <f t="shared" si="30"/>
        <v>35000</v>
      </c>
      <c r="K39" s="280">
        <f t="shared" si="30"/>
        <v>35000</v>
      </c>
      <c r="L39" s="280">
        <f t="shared" si="30"/>
        <v>35000</v>
      </c>
      <c r="M39" s="280">
        <f t="shared" si="30"/>
        <v>35000</v>
      </c>
      <c r="N39" s="280">
        <f t="shared" si="30"/>
        <v>35000</v>
      </c>
      <c r="O39" s="280">
        <f t="shared" si="30"/>
        <v>35000</v>
      </c>
      <c r="P39" s="280">
        <f t="shared" si="30"/>
        <v>35000</v>
      </c>
      <c r="Q39" s="280">
        <f t="shared" si="30"/>
        <v>35000</v>
      </c>
      <c r="R39" s="280">
        <f t="shared" si="30"/>
        <v>35000</v>
      </c>
      <c r="S39" s="280">
        <f t="shared" si="30"/>
        <v>37800</v>
      </c>
      <c r="T39" s="280">
        <f t="shared" si="30"/>
        <v>37800</v>
      </c>
      <c r="U39" s="280">
        <f t="shared" si="30"/>
        <v>37800</v>
      </c>
      <c r="V39" s="280">
        <f t="shared" si="30"/>
        <v>37800</v>
      </c>
      <c r="W39" s="280">
        <f t="shared" si="30"/>
        <v>37800</v>
      </c>
      <c r="X39" s="280">
        <f t="shared" si="30"/>
        <v>37800</v>
      </c>
      <c r="Y39" s="280">
        <f t="shared" si="30"/>
        <v>37800</v>
      </c>
      <c r="Z39" s="280">
        <f t="shared" si="30"/>
        <v>37800</v>
      </c>
      <c r="AA39" s="280">
        <f t="shared" si="30"/>
        <v>37800</v>
      </c>
      <c r="AB39" s="280">
        <f t="shared" si="30"/>
        <v>37800</v>
      </c>
      <c r="AC39" s="280">
        <f t="shared" si="30"/>
        <v>37800</v>
      </c>
      <c r="AD39" s="280">
        <f t="shared" si="30"/>
        <v>37800</v>
      </c>
      <c r="AE39" s="280">
        <f t="shared" si="30"/>
        <v>40824</v>
      </c>
      <c r="AF39" s="280">
        <f t="shared" si="30"/>
        <v>40824</v>
      </c>
      <c r="AG39" s="280">
        <f t="shared" si="30"/>
        <v>40824</v>
      </c>
      <c r="AH39" s="280">
        <f t="shared" si="30"/>
        <v>40824</v>
      </c>
      <c r="AI39" s="280">
        <f t="shared" si="30"/>
        <v>40824</v>
      </c>
      <c r="AJ39" s="280">
        <f t="shared" si="30"/>
        <v>40824</v>
      </c>
      <c r="AK39" s="280">
        <f t="shared" si="30"/>
        <v>40824</v>
      </c>
      <c r="AL39" s="280">
        <f t="shared" si="30"/>
        <v>40824</v>
      </c>
      <c r="AM39" s="280">
        <f t="shared" si="30"/>
        <v>40824</v>
      </c>
      <c r="AN39" s="280">
        <f t="shared" si="30"/>
        <v>40824</v>
      </c>
      <c r="AO39" s="280">
        <f t="shared" si="30"/>
        <v>40824</v>
      </c>
      <c r="AP39" s="280">
        <f t="shared" si="30"/>
        <v>40824</v>
      </c>
      <c r="AQ39" s="280">
        <f t="shared" si="30"/>
        <v>44089.920000000006</v>
      </c>
      <c r="AR39" s="280">
        <f t="shared" si="30"/>
        <v>44089.920000000006</v>
      </c>
      <c r="AS39" s="280">
        <f t="shared" si="30"/>
        <v>44089.920000000006</v>
      </c>
      <c r="AT39" s="280">
        <f t="shared" si="30"/>
        <v>44089.920000000006</v>
      </c>
      <c r="AU39" s="280">
        <f t="shared" si="30"/>
        <v>44089.920000000006</v>
      </c>
      <c r="AV39" s="280">
        <f t="shared" si="30"/>
        <v>44089.920000000006</v>
      </c>
      <c r="AW39" s="280">
        <f t="shared" si="30"/>
        <v>44089.920000000006</v>
      </c>
      <c r="AX39" s="280">
        <f t="shared" si="30"/>
        <v>44089.920000000006</v>
      </c>
      <c r="AY39" s="280">
        <f t="shared" si="30"/>
        <v>44089.920000000006</v>
      </c>
      <c r="AZ39" s="280">
        <f t="shared" si="30"/>
        <v>44089.920000000006</v>
      </c>
      <c r="BA39" s="280">
        <f t="shared" si="30"/>
        <v>44089.920000000006</v>
      </c>
      <c r="BB39" s="280">
        <f t="shared" si="30"/>
        <v>44089.920000000006</v>
      </c>
      <c r="BC39" s="280">
        <f t="shared" si="30"/>
        <v>47617.113600000012</v>
      </c>
      <c r="BD39" s="280">
        <f t="shared" si="30"/>
        <v>47617.113600000012</v>
      </c>
      <c r="BE39" s="280">
        <f t="shared" si="30"/>
        <v>47617.113600000012</v>
      </c>
      <c r="BF39" s="280">
        <f t="shared" si="30"/>
        <v>47617.113600000012</v>
      </c>
      <c r="BG39" s="280">
        <f t="shared" si="30"/>
        <v>47617.113600000012</v>
      </c>
      <c r="BH39" s="280">
        <f t="shared" si="30"/>
        <v>47617.113600000012</v>
      </c>
      <c r="BI39" s="280">
        <f t="shared" si="30"/>
        <v>47617.113600000012</v>
      </c>
      <c r="BJ39" s="280">
        <f t="shared" si="30"/>
        <v>47617.113600000012</v>
      </c>
      <c r="BK39" s="280">
        <f t="shared" si="30"/>
        <v>47617.113600000012</v>
      </c>
      <c r="BL39" s="280">
        <f t="shared" si="30"/>
        <v>47617.113600000012</v>
      </c>
      <c r="BM39" s="280">
        <f t="shared" si="30"/>
        <v>47617.113600000012</v>
      </c>
      <c r="BN39" s="281">
        <f t="shared" si="30"/>
        <v>47617.113600000012</v>
      </c>
      <c r="BO39" s="308" t="s">
        <v>101</v>
      </c>
    </row>
    <row r="40" spans="2:67">
      <c r="B40" s="69" t="s">
        <v>89</v>
      </c>
      <c r="C40" s="253">
        <v>30000</v>
      </c>
      <c r="D40" s="35" t="s">
        <v>118</v>
      </c>
      <c r="E40" s="76">
        <v>0.18</v>
      </c>
      <c r="F40" s="267"/>
      <c r="G40" s="280">
        <f t="shared" si="30"/>
        <v>30000</v>
      </c>
      <c r="H40" s="280">
        <f t="shared" si="30"/>
        <v>30000</v>
      </c>
      <c r="I40" s="280">
        <f t="shared" si="30"/>
        <v>30000</v>
      </c>
      <c r="J40" s="280">
        <f t="shared" si="30"/>
        <v>30000</v>
      </c>
      <c r="K40" s="280">
        <f t="shared" si="30"/>
        <v>30000</v>
      </c>
      <c r="L40" s="280">
        <f t="shared" si="30"/>
        <v>30000</v>
      </c>
      <c r="M40" s="280">
        <f t="shared" si="30"/>
        <v>30000</v>
      </c>
      <c r="N40" s="280">
        <f t="shared" si="30"/>
        <v>30000</v>
      </c>
      <c r="O40" s="280">
        <f t="shared" si="30"/>
        <v>30000</v>
      </c>
      <c r="P40" s="280">
        <f t="shared" si="30"/>
        <v>30000</v>
      </c>
      <c r="Q40" s="280">
        <f t="shared" si="30"/>
        <v>30000</v>
      </c>
      <c r="R40" s="280">
        <f t="shared" si="30"/>
        <v>30000</v>
      </c>
      <c r="S40" s="280">
        <f t="shared" si="30"/>
        <v>32400.000000000004</v>
      </c>
      <c r="T40" s="280">
        <f t="shared" si="30"/>
        <v>32400.000000000004</v>
      </c>
      <c r="U40" s="280">
        <f t="shared" si="30"/>
        <v>32400.000000000004</v>
      </c>
      <c r="V40" s="280">
        <f t="shared" ref="V40:BN41" si="32">$C40*(1+HLOOKUP(V$5,$G$1:$L$3,$L$3,0))</f>
        <v>32400.000000000004</v>
      </c>
      <c r="W40" s="280">
        <f t="shared" si="32"/>
        <v>32400.000000000004</v>
      </c>
      <c r="X40" s="280">
        <f t="shared" si="32"/>
        <v>32400.000000000004</v>
      </c>
      <c r="Y40" s="280">
        <f t="shared" si="32"/>
        <v>32400.000000000004</v>
      </c>
      <c r="Z40" s="280">
        <f t="shared" si="32"/>
        <v>32400.000000000004</v>
      </c>
      <c r="AA40" s="280">
        <f t="shared" si="32"/>
        <v>32400.000000000004</v>
      </c>
      <c r="AB40" s="280">
        <f t="shared" si="32"/>
        <v>32400.000000000004</v>
      </c>
      <c r="AC40" s="280">
        <f t="shared" si="32"/>
        <v>32400.000000000004</v>
      </c>
      <c r="AD40" s="280">
        <f t="shared" si="32"/>
        <v>32400.000000000004</v>
      </c>
      <c r="AE40" s="280">
        <f t="shared" si="32"/>
        <v>34992</v>
      </c>
      <c r="AF40" s="280">
        <f t="shared" si="32"/>
        <v>34992</v>
      </c>
      <c r="AG40" s="280">
        <f t="shared" si="32"/>
        <v>34992</v>
      </c>
      <c r="AH40" s="280">
        <f t="shared" si="32"/>
        <v>34992</v>
      </c>
      <c r="AI40" s="280">
        <f t="shared" si="32"/>
        <v>34992</v>
      </c>
      <c r="AJ40" s="280">
        <f t="shared" si="32"/>
        <v>34992</v>
      </c>
      <c r="AK40" s="280">
        <f t="shared" si="32"/>
        <v>34992</v>
      </c>
      <c r="AL40" s="280">
        <f t="shared" si="32"/>
        <v>34992</v>
      </c>
      <c r="AM40" s="280">
        <f t="shared" si="32"/>
        <v>34992</v>
      </c>
      <c r="AN40" s="280">
        <f t="shared" si="32"/>
        <v>34992</v>
      </c>
      <c r="AO40" s="280">
        <f t="shared" si="32"/>
        <v>34992</v>
      </c>
      <c r="AP40" s="280">
        <f t="shared" si="32"/>
        <v>34992</v>
      </c>
      <c r="AQ40" s="280">
        <f t="shared" si="32"/>
        <v>37791.360000000008</v>
      </c>
      <c r="AR40" s="280">
        <f t="shared" si="32"/>
        <v>37791.360000000008</v>
      </c>
      <c r="AS40" s="280">
        <f t="shared" si="32"/>
        <v>37791.360000000008</v>
      </c>
      <c r="AT40" s="280">
        <f t="shared" si="32"/>
        <v>37791.360000000008</v>
      </c>
      <c r="AU40" s="280">
        <f t="shared" si="32"/>
        <v>37791.360000000008</v>
      </c>
      <c r="AV40" s="280">
        <f t="shared" si="32"/>
        <v>37791.360000000008</v>
      </c>
      <c r="AW40" s="280">
        <f t="shared" si="32"/>
        <v>37791.360000000008</v>
      </c>
      <c r="AX40" s="280">
        <f t="shared" si="32"/>
        <v>37791.360000000008</v>
      </c>
      <c r="AY40" s="280">
        <f t="shared" si="32"/>
        <v>37791.360000000008</v>
      </c>
      <c r="AZ40" s="280">
        <f t="shared" si="32"/>
        <v>37791.360000000008</v>
      </c>
      <c r="BA40" s="280">
        <f t="shared" si="32"/>
        <v>37791.360000000008</v>
      </c>
      <c r="BB40" s="280">
        <f t="shared" si="32"/>
        <v>37791.360000000008</v>
      </c>
      <c r="BC40" s="280">
        <f t="shared" si="32"/>
        <v>40814.668800000007</v>
      </c>
      <c r="BD40" s="280">
        <f t="shared" si="32"/>
        <v>40814.668800000007</v>
      </c>
      <c r="BE40" s="280">
        <f t="shared" si="32"/>
        <v>40814.668800000007</v>
      </c>
      <c r="BF40" s="280">
        <f t="shared" si="32"/>
        <v>40814.668800000007</v>
      </c>
      <c r="BG40" s="280">
        <f t="shared" si="32"/>
        <v>40814.668800000007</v>
      </c>
      <c r="BH40" s="280">
        <f t="shared" si="32"/>
        <v>40814.668800000007</v>
      </c>
      <c r="BI40" s="280">
        <f t="shared" si="32"/>
        <v>40814.668800000007</v>
      </c>
      <c r="BJ40" s="280">
        <f t="shared" si="32"/>
        <v>40814.668800000007</v>
      </c>
      <c r="BK40" s="280">
        <f t="shared" si="32"/>
        <v>40814.668800000007</v>
      </c>
      <c r="BL40" s="280">
        <f t="shared" si="32"/>
        <v>40814.668800000007</v>
      </c>
      <c r="BM40" s="280">
        <f t="shared" si="32"/>
        <v>40814.668800000007</v>
      </c>
      <c r="BN40" s="281">
        <f t="shared" si="32"/>
        <v>40814.668800000007</v>
      </c>
      <c r="BO40" s="308" t="s">
        <v>101</v>
      </c>
    </row>
    <row r="41" spans="2:67" ht="17.25">
      <c r="B41" s="69" t="s">
        <v>232</v>
      </c>
      <c r="C41" s="253">
        <v>60000</v>
      </c>
      <c r="D41" s="35" t="s">
        <v>118</v>
      </c>
      <c r="E41" s="76">
        <v>0.18</v>
      </c>
      <c r="F41" s="267"/>
      <c r="G41" s="325">
        <f t="shared" ref="G41:U41" si="33">$C41*(1+HLOOKUP(G$5,$G$1:$L$3,$L$3,0))</f>
        <v>60000</v>
      </c>
      <c r="H41" s="325">
        <f t="shared" si="33"/>
        <v>60000</v>
      </c>
      <c r="I41" s="325">
        <f t="shared" si="33"/>
        <v>60000</v>
      </c>
      <c r="J41" s="325">
        <f t="shared" si="33"/>
        <v>60000</v>
      </c>
      <c r="K41" s="325">
        <f t="shared" si="33"/>
        <v>60000</v>
      </c>
      <c r="L41" s="325">
        <f t="shared" si="33"/>
        <v>60000</v>
      </c>
      <c r="M41" s="325">
        <f t="shared" si="33"/>
        <v>60000</v>
      </c>
      <c r="N41" s="325">
        <f t="shared" si="33"/>
        <v>60000</v>
      </c>
      <c r="O41" s="325">
        <f t="shared" si="33"/>
        <v>60000</v>
      </c>
      <c r="P41" s="325">
        <f t="shared" si="33"/>
        <v>60000</v>
      </c>
      <c r="Q41" s="325">
        <f t="shared" si="33"/>
        <v>60000</v>
      </c>
      <c r="R41" s="325">
        <f t="shared" si="33"/>
        <v>60000</v>
      </c>
      <c r="S41" s="325">
        <f t="shared" si="33"/>
        <v>64800.000000000007</v>
      </c>
      <c r="T41" s="325">
        <f t="shared" si="33"/>
        <v>64800.000000000007</v>
      </c>
      <c r="U41" s="325">
        <f t="shared" si="33"/>
        <v>64800.000000000007</v>
      </c>
      <c r="V41" s="325">
        <f t="shared" si="32"/>
        <v>64800.000000000007</v>
      </c>
      <c r="W41" s="325">
        <f t="shared" si="32"/>
        <v>64800.000000000007</v>
      </c>
      <c r="X41" s="325">
        <f t="shared" si="32"/>
        <v>64800.000000000007</v>
      </c>
      <c r="Y41" s="325">
        <f t="shared" si="32"/>
        <v>64800.000000000007</v>
      </c>
      <c r="Z41" s="325">
        <f t="shared" si="32"/>
        <v>64800.000000000007</v>
      </c>
      <c r="AA41" s="325">
        <f t="shared" si="32"/>
        <v>64800.000000000007</v>
      </c>
      <c r="AB41" s="325">
        <f t="shared" si="32"/>
        <v>64800.000000000007</v>
      </c>
      <c r="AC41" s="325">
        <f t="shared" si="32"/>
        <v>64800.000000000007</v>
      </c>
      <c r="AD41" s="325">
        <f t="shared" si="32"/>
        <v>64800.000000000007</v>
      </c>
      <c r="AE41" s="325">
        <f t="shared" si="32"/>
        <v>69984</v>
      </c>
      <c r="AF41" s="325">
        <f t="shared" si="32"/>
        <v>69984</v>
      </c>
      <c r="AG41" s="325">
        <f t="shared" si="32"/>
        <v>69984</v>
      </c>
      <c r="AH41" s="325">
        <f t="shared" si="32"/>
        <v>69984</v>
      </c>
      <c r="AI41" s="325">
        <f t="shared" si="32"/>
        <v>69984</v>
      </c>
      <c r="AJ41" s="325">
        <f t="shared" si="32"/>
        <v>69984</v>
      </c>
      <c r="AK41" s="325">
        <f t="shared" si="32"/>
        <v>69984</v>
      </c>
      <c r="AL41" s="325">
        <f t="shared" si="32"/>
        <v>69984</v>
      </c>
      <c r="AM41" s="325">
        <f t="shared" si="32"/>
        <v>69984</v>
      </c>
      <c r="AN41" s="325">
        <f t="shared" si="32"/>
        <v>69984</v>
      </c>
      <c r="AO41" s="325">
        <f t="shared" si="32"/>
        <v>69984</v>
      </c>
      <c r="AP41" s="325">
        <f t="shared" si="32"/>
        <v>69984</v>
      </c>
      <c r="AQ41" s="325">
        <f t="shared" si="32"/>
        <v>75582.720000000016</v>
      </c>
      <c r="AR41" s="325">
        <f t="shared" si="32"/>
        <v>75582.720000000016</v>
      </c>
      <c r="AS41" s="325">
        <f t="shared" si="32"/>
        <v>75582.720000000016</v>
      </c>
      <c r="AT41" s="325">
        <f t="shared" si="32"/>
        <v>75582.720000000016</v>
      </c>
      <c r="AU41" s="325">
        <f t="shared" si="32"/>
        <v>75582.720000000016</v>
      </c>
      <c r="AV41" s="325">
        <f t="shared" si="32"/>
        <v>75582.720000000016</v>
      </c>
      <c r="AW41" s="325">
        <f t="shared" si="32"/>
        <v>75582.720000000016</v>
      </c>
      <c r="AX41" s="325">
        <f t="shared" si="32"/>
        <v>75582.720000000016</v>
      </c>
      <c r="AY41" s="325">
        <f t="shared" si="32"/>
        <v>75582.720000000016</v>
      </c>
      <c r="AZ41" s="325">
        <f t="shared" si="32"/>
        <v>75582.720000000016</v>
      </c>
      <c r="BA41" s="325">
        <f t="shared" si="32"/>
        <v>75582.720000000016</v>
      </c>
      <c r="BB41" s="325">
        <f t="shared" si="32"/>
        <v>75582.720000000016</v>
      </c>
      <c r="BC41" s="325">
        <f t="shared" si="32"/>
        <v>81629.337600000013</v>
      </c>
      <c r="BD41" s="325">
        <f t="shared" si="32"/>
        <v>81629.337600000013</v>
      </c>
      <c r="BE41" s="325">
        <f t="shared" si="32"/>
        <v>81629.337600000013</v>
      </c>
      <c r="BF41" s="325">
        <f t="shared" si="32"/>
        <v>81629.337600000013</v>
      </c>
      <c r="BG41" s="325">
        <f t="shared" si="32"/>
        <v>81629.337600000013</v>
      </c>
      <c r="BH41" s="325">
        <f t="shared" si="32"/>
        <v>81629.337600000013</v>
      </c>
      <c r="BI41" s="325">
        <f t="shared" si="32"/>
        <v>81629.337600000013</v>
      </c>
      <c r="BJ41" s="325">
        <f t="shared" si="32"/>
        <v>81629.337600000013</v>
      </c>
      <c r="BK41" s="325">
        <f t="shared" si="32"/>
        <v>81629.337600000013</v>
      </c>
      <c r="BL41" s="325">
        <f t="shared" si="32"/>
        <v>81629.337600000013</v>
      </c>
      <c r="BM41" s="325">
        <f t="shared" si="32"/>
        <v>81629.337600000013</v>
      </c>
      <c r="BN41" s="326">
        <f t="shared" si="32"/>
        <v>81629.337600000013</v>
      </c>
      <c r="BO41" s="308" t="s">
        <v>101</v>
      </c>
    </row>
    <row r="42" spans="2:67">
      <c r="B42" s="69" t="s">
        <v>233</v>
      </c>
      <c r="C42" s="66"/>
      <c r="D42" s="35"/>
      <c r="E42" s="76"/>
      <c r="F42" s="267"/>
      <c r="G42" s="280">
        <f>SUM(G35:G41)</f>
        <v>820000</v>
      </c>
      <c r="H42" s="280">
        <f t="shared" ref="H42:BN42" si="34">SUM(H35:H41)</f>
        <v>820000</v>
      </c>
      <c r="I42" s="280">
        <f t="shared" si="34"/>
        <v>820000</v>
      </c>
      <c r="J42" s="280">
        <f t="shared" si="34"/>
        <v>820000</v>
      </c>
      <c r="K42" s="280">
        <f t="shared" si="34"/>
        <v>820000</v>
      </c>
      <c r="L42" s="280">
        <f t="shared" si="34"/>
        <v>820000</v>
      </c>
      <c r="M42" s="280">
        <f t="shared" si="34"/>
        <v>820000</v>
      </c>
      <c r="N42" s="280">
        <f t="shared" si="34"/>
        <v>820000</v>
      </c>
      <c r="O42" s="280">
        <f t="shared" si="34"/>
        <v>820000</v>
      </c>
      <c r="P42" s="280">
        <f t="shared" si="34"/>
        <v>820000</v>
      </c>
      <c r="Q42" s="280">
        <f t="shared" si="34"/>
        <v>820000</v>
      </c>
      <c r="R42" s="280">
        <f t="shared" si="34"/>
        <v>820000</v>
      </c>
      <c r="S42" s="280">
        <f t="shared" si="34"/>
        <v>885600</v>
      </c>
      <c r="T42" s="280">
        <f t="shared" si="34"/>
        <v>885600</v>
      </c>
      <c r="U42" s="280">
        <f t="shared" si="34"/>
        <v>885600</v>
      </c>
      <c r="V42" s="280">
        <f t="shared" si="34"/>
        <v>885600</v>
      </c>
      <c r="W42" s="280">
        <f t="shared" si="34"/>
        <v>885600</v>
      </c>
      <c r="X42" s="280">
        <f t="shared" si="34"/>
        <v>885600</v>
      </c>
      <c r="Y42" s="280">
        <f t="shared" si="34"/>
        <v>885600</v>
      </c>
      <c r="Z42" s="280">
        <f t="shared" si="34"/>
        <v>885600</v>
      </c>
      <c r="AA42" s="280">
        <f t="shared" si="34"/>
        <v>885600</v>
      </c>
      <c r="AB42" s="280">
        <f t="shared" si="34"/>
        <v>885600</v>
      </c>
      <c r="AC42" s="280">
        <f t="shared" si="34"/>
        <v>885600</v>
      </c>
      <c r="AD42" s="280">
        <f t="shared" si="34"/>
        <v>885600</v>
      </c>
      <c r="AE42" s="280">
        <f t="shared" si="34"/>
        <v>956448</v>
      </c>
      <c r="AF42" s="280">
        <f t="shared" si="34"/>
        <v>956448</v>
      </c>
      <c r="AG42" s="280">
        <f t="shared" si="34"/>
        <v>956448</v>
      </c>
      <c r="AH42" s="280">
        <f t="shared" si="34"/>
        <v>956448</v>
      </c>
      <c r="AI42" s="280">
        <f t="shared" si="34"/>
        <v>956448</v>
      </c>
      <c r="AJ42" s="280">
        <f t="shared" si="34"/>
        <v>956448</v>
      </c>
      <c r="AK42" s="280">
        <f t="shared" si="34"/>
        <v>956448</v>
      </c>
      <c r="AL42" s="280">
        <f t="shared" si="34"/>
        <v>956448</v>
      </c>
      <c r="AM42" s="280">
        <f t="shared" si="34"/>
        <v>956448</v>
      </c>
      <c r="AN42" s="280">
        <f t="shared" si="34"/>
        <v>956448</v>
      </c>
      <c r="AO42" s="280">
        <f t="shared" si="34"/>
        <v>956448</v>
      </c>
      <c r="AP42" s="280">
        <f t="shared" si="34"/>
        <v>956448</v>
      </c>
      <c r="AQ42" s="280">
        <f t="shared" si="34"/>
        <v>1032963.8400000002</v>
      </c>
      <c r="AR42" s="280">
        <f t="shared" si="34"/>
        <v>1032963.8400000002</v>
      </c>
      <c r="AS42" s="280">
        <f t="shared" si="34"/>
        <v>1032963.8400000002</v>
      </c>
      <c r="AT42" s="280">
        <f t="shared" si="34"/>
        <v>1032963.8400000002</v>
      </c>
      <c r="AU42" s="280">
        <f t="shared" si="34"/>
        <v>1032963.8400000002</v>
      </c>
      <c r="AV42" s="280">
        <f t="shared" si="34"/>
        <v>1032963.8400000002</v>
      </c>
      <c r="AW42" s="280">
        <f t="shared" si="34"/>
        <v>1032963.8400000002</v>
      </c>
      <c r="AX42" s="280">
        <f t="shared" si="34"/>
        <v>1032963.8400000002</v>
      </c>
      <c r="AY42" s="280">
        <f t="shared" si="34"/>
        <v>1032963.8400000002</v>
      </c>
      <c r="AZ42" s="280">
        <f t="shared" si="34"/>
        <v>1032963.8400000002</v>
      </c>
      <c r="BA42" s="280">
        <f t="shared" si="34"/>
        <v>1032963.8400000002</v>
      </c>
      <c r="BB42" s="280">
        <f t="shared" si="34"/>
        <v>1032963.8400000002</v>
      </c>
      <c r="BC42" s="280">
        <f t="shared" si="34"/>
        <v>1115600.9472000003</v>
      </c>
      <c r="BD42" s="280">
        <f t="shared" si="34"/>
        <v>1115600.9472000003</v>
      </c>
      <c r="BE42" s="280">
        <f t="shared" si="34"/>
        <v>1115600.9472000003</v>
      </c>
      <c r="BF42" s="280">
        <f t="shared" si="34"/>
        <v>1115600.9472000003</v>
      </c>
      <c r="BG42" s="280">
        <f t="shared" si="34"/>
        <v>1115600.9472000003</v>
      </c>
      <c r="BH42" s="280">
        <f t="shared" si="34"/>
        <v>1115600.9472000003</v>
      </c>
      <c r="BI42" s="280">
        <f t="shared" si="34"/>
        <v>1115600.9472000003</v>
      </c>
      <c r="BJ42" s="280">
        <f t="shared" si="34"/>
        <v>1115600.9472000003</v>
      </c>
      <c r="BK42" s="280">
        <f t="shared" si="34"/>
        <v>1115600.9472000003</v>
      </c>
      <c r="BL42" s="280">
        <f t="shared" si="34"/>
        <v>1115600.9472000003</v>
      </c>
      <c r="BM42" s="280">
        <f t="shared" si="34"/>
        <v>1115600.9472000003</v>
      </c>
      <c r="BN42" s="281">
        <f t="shared" si="34"/>
        <v>1115600.9472000003</v>
      </c>
      <c r="BO42" s="308" t="s">
        <v>101</v>
      </c>
    </row>
    <row r="43" spans="2:67">
      <c r="B43" s="69"/>
      <c r="C43" s="66"/>
      <c r="D43" s="35"/>
      <c r="E43" s="76"/>
      <c r="F43" s="267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1"/>
      <c r="BO43" s="308" t="s">
        <v>101</v>
      </c>
    </row>
    <row r="44" spans="2:67">
      <c r="B44" s="118" t="s">
        <v>234</v>
      </c>
      <c r="C44" s="66"/>
      <c r="D44" s="352"/>
      <c r="E44" s="76"/>
      <c r="F44" s="267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1"/>
      <c r="BO44" s="308" t="s">
        <v>101</v>
      </c>
    </row>
    <row r="45" spans="2:67">
      <c r="B45" s="69" t="s">
        <v>235</v>
      </c>
      <c r="C45" s="253">
        <v>100000</v>
      </c>
      <c r="D45" s="35" t="s">
        <v>118</v>
      </c>
      <c r="E45" s="76">
        <v>0.18</v>
      </c>
      <c r="F45" s="267"/>
      <c r="G45" s="280">
        <f t="shared" ref="G45:BN46" si="35">$C45*(1+HLOOKUP(G$5,$G$1:$L$3,$L$3,0))</f>
        <v>100000</v>
      </c>
      <c r="H45" s="280">
        <f t="shared" si="35"/>
        <v>100000</v>
      </c>
      <c r="I45" s="280">
        <f t="shared" si="35"/>
        <v>100000</v>
      </c>
      <c r="J45" s="280">
        <f t="shared" si="35"/>
        <v>100000</v>
      </c>
      <c r="K45" s="280">
        <f t="shared" si="35"/>
        <v>100000</v>
      </c>
      <c r="L45" s="280">
        <f t="shared" si="35"/>
        <v>100000</v>
      </c>
      <c r="M45" s="280">
        <f t="shared" si="35"/>
        <v>100000</v>
      </c>
      <c r="N45" s="280">
        <f t="shared" si="35"/>
        <v>100000</v>
      </c>
      <c r="O45" s="280">
        <f t="shared" si="35"/>
        <v>100000</v>
      </c>
      <c r="P45" s="280">
        <f t="shared" si="35"/>
        <v>100000</v>
      </c>
      <c r="Q45" s="280">
        <f t="shared" si="35"/>
        <v>100000</v>
      </c>
      <c r="R45" s="280">
        <f t="shared" si="35"/>
        <v>100000</v>
      </c>
      <c r="S45" s="280">
        <f t="shared" si="35"/>
        <v>108000</v>
      </c>
      <c r="T45" s="280">
        <f t="shared" si="35"/>
        <v>108000</v>
      </c>
      <c r="U45" s="280">
        <f t="shared" si="35"/>
        <v>108000</v>
      </c>
      <c r="V45" s="280">
        <f t="shared" si="35"/>
        <v>108000</v>
      </c>
      <c r="W45" s="280">
        <f t="shared" si="35"/>
        <v>108000</v>
      </c>
      <c r="X45" s="280">
        <f t="shared" si="35"/>
        <v>108000</v>
      </c>
      <c r="Y45" s="280">
        <f t="shared" si="35"/>
        <v>108000</v>
      </c>
      <c r="Z45" s="280">
        <f t="shared" si="35"/>
        <v>108000</v>
      </c>
      <c r="AA45" s="280">
        <f t="shared" si="35"/>
        <v>108000</v>
      </c>
      <c r="AB45" s="280">
        <f t="shared" si="35"/>
        <v>108000</v>
      </c>
      <c r="AC45" s="280">
        <f t="shared" si="35"/>
        <v>108000</v>
      </c>
      <c r="AD45" s="280">
        <f t="shared" si="35"/>
        <v>108000</v>
      </c>
      <c r="AE45" s="280">
        <f t="shared" si="35"/>
        <v>116640.00000000001</v>
      </c>
      <c r="AF45" s="280">
        <f t="shared" si="35"/>
        <v>116640.00000000001</v>
      </c>
      <c r="AG45" s="280">
        <f t="shared" si="35"/>
        <v>116640.00000000001</v>
      </c>
      <c r="AH45" s="280">
        <f t="shared" si="35"/>
        <v>116640.00000000001</v>
      </c>
      <c r="AI45" s="280">
        <f t="shared" si="35"/>
        <v>116640.00000000001</v>
      </c>
      <c r="AJ45" s="280">
        <f t="shared" si="35"/>
        <v>116640.00000000001</v>
      </c>
      <c r="AK45" s="280">
        <f t="shared" si="35"/>
        <v>116640.00000000001</v>
      </c>
      <c r="AL45" s="280">
        <f t="shared" si="35"/>
        <v>116640.00000000001</v>
      </c>
      <c r="AM45" s="280">
        <f t="shared" si="35"/>
        <v>116640.00000000001</v>
      </c>
      <c r="AN45" s="280">
        <f t="shared" si="35"/>
        <v>116640.00000000001</v>
      </c>
      <c r="AO45" s="280">
        <f t="shared" si="35"/>
        <v>116640.00000000001</v>
      </c>
      <c r="AP45" s="280">
        <f t="shared" si="35"/>
        <v>116640.00000000001</v>
      </c>
      <c r="AQ45" s="280">
        <f t="shared" si="35"/>
        <v>125971.20000000001</v>
      </c>
      <c r="AR45" s="280">
        <f t="shared" si="35"/>
        <v>125971.20000000001</v>
      </c>
      <c r="AS45" s="280">
        <f t="shared" si="35"/>
        <v>125971.20000000001</v>
      </c>
      <c r="AT45" s="280">
        <f t="shared" si="35"/>
        <v>125971.20000000001</v>
      </c>
      <c r="AU45" s="280">
        <f t="shared" si="35"/>
        <v>125971.20000000001</v>
      </c>
      <c r="AV45" s="280">
        <f t="shared" si="35"/>
        <v>125971.20000000001</v>
      </c>
      <c r="AW45" s="280">
        <f t="shared" si="35"/>
        <v>125971.20000000001</v>
      </c>
      <c r="AX45" s="280">
        <f t="shared" si="35"/>
        <v>125971.20000000001</v>
      </c>
      <c r="AY45" s="280">
        <f t="shared" si="35"/>
        <v>125971.20000000001</v>
      </c>
      <c r="AZ45" s="280">
        <f t="shared" si="35"/>
        <v>125971.20000000001</v>
      </c>
      <c r="BA45" s="280">
        <f t="shared" si="35"/>
        <v>125971.20000000001</v>
      </c>
      <c r="BB45" s="280">
        <f t="shared" si="35"/>
        <v>125971.20000000001</v>
      </c>
      <c r="BC45" s="280">
        <f t="shared" si="35"/>
        <v>136048.89600000004</v>
      </c>
      <c r="BD45" s="280">
        <f t="shared" si="35"/>
        <v>136048.89600000004</v>
      </c>
      <c r="BE45" s="280">
        <f t="shared" si="35"/>
        <v>136048.89600000004</v>
      </c>
      <c r="BF45" s="280">
        <f t="shared" si="35"/>
        <v>136048.89600000004</v>
      </c>
      <c r="BG45" s="280">
        <f t="shared" si="35"/>
        <v>136048.89600000004</v>
      </c>
      <c r="BH45" s="280">
        <f t="shared" si="35"/>
        <v>136048.89600000004</v>
      </c>
      <c r="BI45" s="280">
        <f t="shared" si="35"/>
        <v>136048.89600000004</v>
      </c>
      <c r="BJ45" s="280">
        <f t="shared" si="35"/>
        <v>136048.89600000004</v>
      </c>
      <c r="BK45" s="280">
        <f t="shared" si="35"/>
        <v>136048.89600000004</v>
      </c>
      <c r="BL45" s="280">
        <f t="shared" si="35"/>
        <v>136048.89600000004</v>
      </c>
      <c r="BM45" s="280">
        <f t="shared" si="35"/>
        <v>136048.89600000004</v>
      </c>
      <c r="BN45" s="281">
        <f t="shared" si="35"/>
        <v>136048.89600000004</v>
      </c>
      <c r="BO45" s="308" t="s">
        <v>101</v>
      </c>
    </row>
    <row r="46" spans="2:67" ht="17.25">
      <c r="B46" s="69" t="s">
        <v>236</v>
      </c>
      <c r="C46" s="253">
        <v>50000</v>
      </c>
      <c r="D46" s="35" t="s">
        <v>118</v>
      </c>
      <c r="E46" s="76">
        <v>0.18</v>
      </c>
      <c r="F46" s="267"/>
      <c r="G46" s="325">
        <f t="shared" si="35"/>
        <v>50000</v>
      </c>
      <c r="H46" s="325">
        <f t="shared" si="35"/>
        <v>50000</v>
      </c>
      <c r="I46" s="325">
        <f t="shared" si="35"/>
        <v>50000</v>
      </c>
      <c r="J46" s="325">
        <f t="shared" si="35"/>
        <v>50000</v>
      </c>
      <c r="K46" s="325">
        <f t="shared" si="35"/>
        <v>50000</v>
      </c>
      <c r="L46" s="325">
        <f t="shared" si="35"/>
        <v>50000</v>
      </c>
      <c r="M46" s="325">
        <f t="shared" si="35"/>
        <v>50000</v>
      </c>
      <c r="N46" s="325">
        <f t="shared" si="35"/>
        <v>50000</v>
      </c>
      <c r="O46" s="325">
        <f t="shared" si="35"/>
        <v>50000</v>
      </c>
      <c r="P46" s="325">
        <f t="shared" si="35"/>
        <v>50000</v>
      </c>
      <c r="Q46" s="325">
        <f t="shared" si="35"/>
        <v>50000</v>
      </c>
      <c r="R46" s="325">
        <f t="shared" si="35"/>
        <v>50000</v>
      </c>
      <c r="S46" s="325">
        <f t="shared" si="35"/>
        <v>54000</v>
      </c>
      <c r="T46" s="325">
        <f t="shared" si="35"/>
        <v>54000</v>
      </c>
      <c r="U46" s="325">
        <f t="shared" si="35"/>
        <v>54000</v>
      </c>
      <c r="V46" s="325">
        <f t="shared" si="35"/>
        <v>54000</v>
      </c>
      <c r="W46" s="325">
        <f t="shared" si="35"/>
        <v>54000</v>
      </c>
      <c r="X46" s="325">
        <f t="shared" si="35"/>
        <v>54000</v>
      </c>
      <c r="Y46" s="325">
        <f t="shared" si="35"/>
        <v>54000</v>
      </c>
      <c r="Z46" s="325">
        <f t="shared" si="35"/>
        <v>54000</v>
      </c>
      <c r="AA46" s="325">
        <f t="shared" si="35"/>
        <v>54000</v>
      </c>
      <c r="AB46" s="325">
        <f t="shared" si="35"/>
        <v>54000</v>
      </c>
      <c r="AC46" s="325">
        <f t="shared" si="35"/>
        <v>54000</v>
      </c>
      <c r="AD46" s="325">
        <f t="shared" si="35"/>
        <v>54000</v>
      </c>
      <c r="AE46" s="325">
        <f t="shared" si="35"/>
        <v>58320.000000000007</v>
      </c>
      <c r="AF46" s="325">
        <f t="shared" si="35"/>
        <v>58320.000000000007</v>
      </c>
      <c r="AG46" s="325">
        <f t="shared" si="35"/>
        <v>58320.000000000007</v>
      </c>
      <c r="AH46" s="325">
        <f t="shared" si="35"/>
        <v>58320.000000000007</v>
      </c>
      <c r="AI46" s="325">
        <f t="shared" si="35"/>
        <v>58320.000000000007</v>
      </c>
      <c r="AJ46" s="325">
        <f t="shared" si="35"/>
        <v>58320.000000000007</v>
      </c>
      <c r="AK46" s="325">
        <f t="shared" si="35"/>
        <v>58320.000000000007</v>
      </c>
      <c r="AL46" s="325">
        <f t="shared" si="35"/>
        <v>58320.000000000007</v>
      </c>
      <c r="AM46" s="325">
        <f t="shared" si="35"/>
        <v>58320.000000000007</v>
      </c>
      <c r="AN46" s="325">
        <f t="shared" si="35"/>
        <v>58320.000000000007</v>
      </c>
      <c r="AO46" s="325">
        <f t="shared" si="35"/>
        <v>58320.000000000007</v>
      </c>
      <c r="AP46" s="325">
        <f t="shared" si="35"/>
        <v>58320.000000000007</v>
      </c>
      <c r="AQ46" s="325">
        <f t="shared" si="35"/>
        <v>62985.600000000006</v>
      </c>
      <c r="AR46" s="325">
        <f t="shared" si="35"/>
        <v>62985.600000000006</v>
      </c>
      <c r="AS46" s="325">
        <f t="shared" si="35"/>
        <v>62985.600000000006</v>
      </c>
      <c r="AT46" s="325">
        <f t="shared" si="35"/>
        <v>62985.600000000006</v>
      </c>
      <c r="AU46" s="325">
        <f t="shared" si="35"/>
        <v>62985.600000000006</v>
      </c>
      <c r="AV46" s="325">
        <f t="shared" si="35"/>
        <v>62985.600000000006</v>
      </c>
      <c r="AW46" s="325">
        <f t="shared" si="35"/>
        <v>62985.600000000006</v>
      </c>
      <c r="AX46" s="325">
        <f t="shared" si="35"/>
        <v>62985.600000000006</v>
      </c>
      <c r="AY46" s="325">
        <f t="shared" si="35"/>
        <v>62985.600000000006</v>
      </c>
      <c r="AZ46" s="325">
        <f t="shared" si="35"/>
        <v>62985.600000000006</v>
      </c>
      <c r="BA46" s="325">
        <f t="shared" si="35"/>
        <v>62985.600000000006</v>
      </c>
      <c r="BB46" s="325">
        <f t="shared" si="35"/>
        <v>62985.600000000006</v>
      </c>
      <c r="BC46" s="325">
        <f t="shared" si="35"/>
        <v>68024.448000000019</v>
      </c>
      <c r="BD46" s="325">
        <f t="shared" si="35"/>
        <v>68024.448000000019</v>
      </c>
      <c r="BE46" s="325">
        <f t="shared" si="35"/>
        <v>68024.448000000019</v>
      </c>
      <c r="BF46" s="325">
        <f t="shared" si="35"/>
        <v>68024.448000000019</v>
      </c>
      <c r="BG46" s="325">
        <f t="shared" si="35"/>
        <v>68024.448000000019</v>
      </c>
      <c r="BH46" s="325">
        <f t="shared" si="35"/>
        <v>68024.448000000019</v>
      </c>
      <c r="BI46" s="325">
        <f t="shared" si="35"/>
        <v>68024.448000000019</v>
      </c>
      <c r="BJ46" s="325">
        <f t="shared" si="35"/>
        <v>68024.448000000019</v>
      </c>
      <c r="BK46" s="325">
        <f t="shared" si="35"/>
        <v>68024.448000000019</v>
      </c>
      <c r="BL46" s="325">
        <f t="shared" si="35"/>
        <v>68024.448000000019</v>
      </c>
      <c r="BM46" s="325">
        <f t="shared" si="35"/>
        <v>68024.448000000019</v>
      </c>
      <c r="BN46" s="326">
        <f t="shared" si="35"/>
        <v>68024.448000000019</v>
      </c>
      <c r="BO46" s="308" t="s">
        <v>101</v>
      </c>
    </row>
    <row r="47" spans="2:67">
      <c r="B47" s="69" t="s">
        <v>237</v>
      </c>
      <c r="C47" s="66"/>
      <c r="D47" s="35"/>
      <c r="E47" s="76"/>
      <c r="F47" s="267"/>
      <c r="G47" s="280">
        <f>SUM(G45:G46)</f>
        <v>150000</v>
      </c>
      <c r="H47" s="280">
        <f t="shared" ref="H47:BN47" si="36">SUM(H45:H46)</f>
        <v>150000</v>
      </c>
      <c r="I47" s="280">
        <f t="shared" si="36"/>
        <v>150000</v>
      </c>
      <c r="J47" s="280">
        <f t="shared" si="36"/>
        <v>150000</v>
      </c>
      <c r="K47" s="280">
        <f t="shared" si="36"/>
        <v>150000</v>
      </c>
      <c r="L47" s="280">
        <f t="shared" si="36"/>
        <v>150000</v>
      </c>
      <c r="M47" s="280">
        <f t="shared" si="36"/>
        <v>150000</v>
      </c>
      <c r="N47" s="280">
        <f t="shared" si="36"/>
        <v>150000</v>
      </c>
      <c r="O47" s="280">
        <f t="shared" si="36"/>
        <v>150000</v>
      </c>
      <c r="P47" s="280">
        <f t="shared" si="36"/>
        <v>150000</v>
      </c>
      <c r="Q47" s="280">
        <f t="shared" si="36"/>
        <v>150000</v>
      </c>
      <c r="R47" s="280">
        <f t="shared" si="36"/>
        <v>150000</v>
      </c>
      <c r="S47" s="280">
        <f t="shared" si="36"/>
        <v>162000</v>
      </c>
      <c r="T47" s="280">
        <f t="shared" si="36"/>
        <v>162000</v>
      </c>
      <c r="U47" s="280">
        <f t="shared" si="36"/>
        <v>162000</v>
      </c>
      <c r="V47" s="280">
        <f t="shared" si="36"/>
        <v>162000</v>
      </c>
      <c r="W47" s="280">
        <f t="shared" si="36"/>
        <v>162000</v>
      </c>
      <c r="X47" s="280">
        <f t="shared" si="36"/>
        <v>162000</v>
      </c>
      <c r="Y47" s="280">
        <f t="shared" si="36"/>
        <v>162000</v>
      </c>
      <c r="Z47" s="280">
        <f t="shared" si="36"/>
        <v>162000</v>
      </c>
      <c r="AA47" s="280">
        <f t="shared" si="36"/>
        <v>162000</v>
      </c>
      <c r="AB47" s="280">
        <f t="shared" si="36"/>
        <v>162000</v>
      </c>
      <c r="AC47" s="280">
        <f t="shared" si="36"/>
        <v>162000</v>
      </c>
      <c r="AD47" s="280">
        <f t="shared" si="36"/>
        <v>162000</v>
      </c>
      <c r="AE47" s="280">
        <f t="shared" si="36"/>
        <v>174960.00000000003</v>
      </c>
      <c r="AF47" s="280">
        <f t="shared" si="36"/>
        <v>174960.00000000003</v>
      </c>
      <c r="AG47" s="280">
        <f t="shared" si="36"/>
        <v>174960.00000000003</v>
      </c>
      <c r="AH47" s="280">
        <f t="shared" si="36"/>
        <v>174960.00000000003</v>
      </c>
      <c r="AI47" s="280">
        <f t="shared" si="36"/>
        <v>174960.00000000003</v>
      </c>
      <c r="AJ47" s="280">
        <f t="shared" si="36"/>
        <v>174960.00000000003</v>
      </c>
      <c r="AK47" s="280">
        <f t="shared" si="36"/>
        <v>174960.00000000003</v>
      </c>
      <c r="AL47" s="280">
        <f t="shared" si="36"/>
        <v>174960.00000000003</v>
      </c>
      <c r="AM47" s="280">
        <f t="shared" si="36"/>
        <v>174960.00000000003</v>
      </c>
      <c r="AN47" s="280">
        <f t="shared" si="36"/>
        <v>174960.00000000003</v>
      </c>
      <c r="AO47" s="280">
        <f t="shared" si="36"/>
        <v>174960.00000000003</v>
      </c>
      <c r="AP47" s="280">
        <f t="shared" si="36"/>
        <v>174960.00000000003</v>
      </c>
      <c r="AQ47" s="280">
        <f t="shared" si="36"/>
        <v>188956.80000000002</v>
      </c>
      <c r="AR47" s="280">
        <f t="shared" si="36"/>
        <v>188956.80000000002</v>
      </c>
      <c r="AS47" s="280">
        <f t="shared" si="36"/>
        <v>188956.80000000002</v>
      </c>
      <c r="AT47" s="280">
        <f t="shared" si="36"/>
        <v>188956.80000000002</v>
      </c>
      <c r="AU47" s="280">
        <f t="shared" si="36"/>
        <v>188956.80000000002</v>
      </c>
      <c r="AV47" s="280">
        <f t="shared" si="36"/>
        <v>188956.80000000002</v>
      </c>
      <c r="AW47" s="280">
        <f t="shared" si="36"/>
        <v>188956.80000000002</v>
      </c>
      <c r="AX47" s="280">
        <f t="shared" si="36"/>
        <v>188956.80000000002</v>
      </c>
      <c r="AY47" s="280">
        <f t="shared" si="36"/>
        <v>188956.80000000002</v>
      </c>
      <c r="AZ47" s="280">
        <f t="shared" si="36"/>
        <v>188956.80000000002</v>
      </c>
      <c r="BA47" s="280">
        <f t="shared" si="36"/>
        <v>188956.80000000002</v>
      </c>
      <c r="BB47" s="280">
        <f t="shared" si="36"/>
        <v>188956.80000000002</v>
      </c>
      <c r="BC47" s="280">
        <f t="shared" si="36"/>
        <v>204073.34400000004</v>
      </c>
      <c r="BD47" s="280">
        <f t="shared" si="36"/>
        <v>204073.34400000004</v>
      </c>
      <c r="BE47" s="280">
        <f t="shared" si="36"/>
        <v>204073.34400000004</v>
      </c>
      <c r="BF47" s="280">
        <f t="shared" si="36"/>
        <v>204073.34400000004</v>
      </c>
      <c r="BG47" s="280">
        <f t="shared" si="36"/>
        <v>204073.34400000004</v>
      </c>
      <c r="BH47" s="280">
        <f t="shared" si="36"/>
        <v>204073.34400000004</v>
      </c>
      <c r="BI47" s="280">
        <f t="shared" si="36"/>
        <v>204073.34400000004</v>
      </c>
      <c r="BJ47" s="280">
        <f t="shared" si="36"/>
        <v>204073.34400000004</v>
      </c>
      <c r="BK47" s="280">
        <f t="shared" si="36"/>
        <v>204073.34400000004</v>
      </c>
      <c r="BL47" s="280">
        <f t="shared" si="36"/>
        <v>204073.34400000004</v>
      </c>
      <c r="BM47" s="280">
        <f t="shared" si="36"/>
        <v>204073.34400000004</v>
      </c>
      <c r="BN47" s="281">
        <f t="shared" si="36"/>
        <v>204073.34400000004</v>
      </c>
      <c r="BO47" s="308" t="s">
        <v>101</v>
      </c>
    </row>
    <row r="48" spans="2:67">
      <c r="B48" s="69"/>
      <c r="C48" s="66"/>
      <c r="D48" s="35"/>
      <c r="E48" s="76"/>
      <c r="F48" s="267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1"/>
      <c r="BO48" s="308" t="s">
        <v>101</v>
      </c>
    </row>
    <row r="49" spans="2:67">
      <c r="B49" s="69" t="s">
        <v>214</v>
      </c>
      <c r="C49" s="66"/>
      <c r="D49" s="35"/>
      <c r="E49" s="76"/>
      <c r="F49" s="267"/>
      <c r="G49" s="309">
        <f>SUMPRODUCT($E$35:$E$46,G35:G46)</f>
        <v>174600</v>
      </c>
      <c r="H49" s="309">
        <f t="shared" ref="H49:BN49" si="37">SUMPRODUCT($E$35:$E$46,H35:H46)</f>
        <v>174600</v>
      </c>
      <c r="I49" s="309">
        <f t="shared" si="37"/>
        <v>174600</v>
      </c>
      <c r="J49" s="309">
        <f t="shared" si="37"/>
        <v>174600</v>
      </c>
      <c r="K49" s="309">
        <f t="shared" si="37"/>
        <v>174600</v>
      </c>
      <c r="L49" s="309">
        <f t="shared" si="37"/>
        <v>174600</v>
      </c>
      <c r="M49" s="309">
        <f t="shared" si="37"/>
        <v>174600</v>
      </c>
      <c r="N49" s="309">
        <f t="shared" si="37"/>
        <v>174600</v>
      </c>
      <c r="O49" s="309">
        <f t="shared" si="37"/>
        <v>174600</v>
      </c>
      <c r="P49" s="309">
        <f t="shared" si="37"/>
        <v>174600</v>
      </c>
      <c r="Q49" s="309">
        <f t="shared" si="37"/>
        <v>174600</v>
      </c>
      <c r="R49" s="309">
        <f t="shared" si="37"/>
        <v>174600</v>
      </c>
      <c r="S49" s="309">
        <f t="shared" si="37"/>
        <v>188568</v>
      </c>
      <c r="T49" s="309">
        <f t="shared" si="37"/>
        <v>188568</v>
      </c>
      <c r="U49" s="309">
        <f t="shared" si="37"/>
        <v>188568</v>
      </c>
      <c r="V49" s="309">
        <f t="shared" si="37"/>
        <v>188568</v>
      </c>
      <c r="W49" s="309">
        <f t="shared" si="37"/>
        <v>188568</v>
      </c>
      <c r="X49" s="309">
        <f t="shared" si="37"/>
        <v>188568</v>
      </c>
      <c r="Y49" s="309">
        <f t="shared" si="37"/>
        <v>188568</v>
      </c>
      <c r="Z49" s="309">
        <f t="shared" si="37"/>
        <v>188568</v>
      </c>
      <c r="AA49" s="309">
        <f t="shared" si="37"/>
        <v>188568</v>
      </c>
      <c r="AB49" s="309">
        <f t="shared" si="37"/>
        <v>188568</v>
      </c>
      <c r="AC49" s="309">
        <f t="shared" si="37"/>
        <v>188568</v>
      </c>
      <c r="AD49" s="309">
        <f t="shared" si="37"/>
        <v>188568</v>
      </c>
      <c r="AE49" s="309">
        <f t="shared" si="37"/>
        <v>203653.44000000003</v>
      </c>
      <c r="AF49" s="309">
        <f t="shared" si="37"/>
        <v>203653.44000000003</v>
      </c>
      <c r="AG49" s="309">
        <f t="shared" si="37"/>
        <v>203653.44000000003</v>
      </c>
      <c r="AH49" s="309">
        <f t="shared" si="37"/>
        <v>203653.44000000003</v>
      </c>
      <c r="AI49" s="309">
        <f t="shared" si="37"/>
        <v>203653.44000000003</v>
      </c>
      <c r="AJ49" s="309">
        <f t="shared" si="37"/>
        <v>203653.44000000003</v>
      </c>
      <c r="AK49" s="309">
        <f t="shared" si="37"/>
        <v>203653.44000000003</v>
      </c>
      <c r="AL49" s="309">
        <f t="shared" si="37"/>
        <v>203653.44000000003</v>
      </c>
      <c r="AM49" s="309">
        <f t="shared" si="37"/>
        <v>203653.44000000003</v>
      </c>
      <c r="AN49" s="309">
        <f t="shared" si="37"/>
        <v>203653.44000000003</v>
      </c>
      <c r="AO49" s="309">
        <f t="shared" si="37"/>
        <v>203653.44000000003</v>
      </c>
      <c r="AP49" s="309">
        <f t="shared" si="37"/>
        <v>203653.44000000003</v>
      </c>
      <c r="AQ49" s="309">
        <f t="shared" si="37"/>
        <v>219945.71520000001</v>
      </c>
      <c r="AR49" s="309">
        <f t="shared" si="37"/>
        <v>219945.71520000001</v>
      </c>
      <c r="AS49" s="309">
        <f t="shared" si="37"/>
        <v>219945.71520000001</v>
      </c>
      <c r="AT49" s="309">
        <f t="shared" si="37"/>
        <v>219945.71520000001</v>
      </c>
      <c r="AU49" s="309">
        <f t="shared" si="37"/>
        <v>219945.71520000001</v>
      </c>
      <c r="AV49" s="309">
        <f t="shared" si="37"/>
        <v>219945.71520000001</v>
      </c>
      <c r="AW49" s="309">
        <f t="shared" si="37"/>
        <v>219945.71520000001</v>
      </c>
      <c r="AX49" s="309">
        <f t="shared" si="37"/>
        <v>219945.71520000001</v>
      </c>
      <c r="AY49" s="309">
        <f t="shared" si="37"/>
        <v>219945.71520000001</v>
      </c>
      <c r="AZ49" s="309">
        <f t="shared" si="37"/>
        <v>219945.71520000001</v>
      </c>
      <c r="BA49" s="309">
        <f t="shared" si="37"/>
        <v>219945.71520000001</v>
      </c>
      <c r="BB49" s="309">
        <f t="shared" si="37"/>
        <v>219945.71520000001</v>
      </c>
      <c r="BC49" s="309">
        <f t="shared" si="37"/>
        <v>237541.37241600006</v>
      </c>
      <c r="BD49" s="309">
        <f t="shared" si="37"/>
        <v>237541.37241600006</v>
      </c>
      <c r="BE49" s="309">
        <f t="shared" si="37"/>
        <v>237541.37241600006</v>
      </c>
      <c r="BF49" s="309">
        <f t="shared" si="37"/>
        <v>237541.37241600006</v>
      </c>
      <c r="BG49" s="309">
        <f t="shared" si="37"/>
        <v>237541.37241600006</v>
      </c>
      <c r="BH49" s="309">
        <f t="shared" si="37"/>
        <v>237541.37241600006</v>
      </c>
      <c r="BI49" s="309">
        <f t="shared" si="37"/>
        <v>237541.37241600006</v>
      </c>
      <c r="BJ49" s="309">
        <f t="shared" si="37"/>
        <v>237541.37241600006</v>
      </c>
      <c r="BK49" s="309">
        <f t="shared" si="37"/>
        <v>237541.37241600006</v>
      </c>
      <c r="BL49" s="309">
        <f t="shared" si="37"/>
        <v>237541.37241600006</v>
      </c>
      <c r="BM49" s="309">
        <f t="shared" si="37"/>
        <v>237541.37241600006</v>
      </c>
      <c r="BN49" s="310">
        <f t="shared" si="37"/>
        <v>237541.37241600006</v>
      </c>
      <c r="BO49" s="308" t="s">
        <v>101</v>
      </c>
    </row>
    <row r="50" spans="2:67" s="1" customFormat="1">
      <c r="B50" s="73" t="s">
        <v>90</v>
      </c>
      <c r="C50" s="74"/>
      <c r="D50" s="74"/>
      <c r="E50" s="74"/>
      <c r="F50" s="268"/>
      <c r="G50" s="311">
        <f>SUM(G35:G41,G45:G46)</f>
        <v>970000</v>
      </c>
      <c r="H50" s="311">
        <f t="shared" ref="H50:BN50" si="38">SUM(H35:H41,H45:H46)</f>
        <v>970000</v>
      </c>
      <c r="I50" s="311">
        <f t="shared" si="38"/>
        <v>970000</v>
      </c>
      <c r="J50" s="311">
        <f t="shared" si="38"/>
        <v>970000</v>
      </c>
      <c r="K50" s="311">
        <f t="shared" si="38"/>
        <v>970000</v>
      </c>
      <c r="L50" s="311">
        <f t="shared" si="38"/>
        <v>970000</v>
      </c>
      <c r="M50" s="311">
        <f t="shared" si="38"/>
        <v>970000</v>
      </c>
      <c r="N50" s="311">
        <f t="shared" si="38"/>
        <v>970000</v>
      </c>
      <c r="O50" s="311">
        <f t="shared" si="38"/>
        <v>970000</v>
      </c>
      <c r="P50" s="311">
        <f t="shared" si="38"/>
        <v>970000</v>
      </c>
      <c r="Q50" s="311">
        <f t="shared" si="38"/>
        <v>970000</v>
      </c>
      <c r="R50" s="311">
        <f t="shared" si="38"/>
        <v>970000</v>
      </c>
      <c r="S50" s="311">
        <f t="shared" si="38"/>
        <v>1047600</v>
      </c>
      <c r="T50" s="311">
        <f t="shared" si="38"/>
        <v>1047600</v>
      </c>
      <c r="U50" s="311">
        <f t="shared" si="38"/>
        <v>1047600</v>
      </c>
      <c r="V50" s="311">
        <f t="shared" si="38"/>
        <v>1047600</v>
      </c>
      <c r="W50" s="311">
        <f t="shared" si="38"/>
        <v>1047600</v>
      </c>
      <c r="X50" s="311">
        <f t="shared" si="38"/>
        <v>1047600</v>
      </c>
      <c r="Y50" s="311">
        <f t="shared" si="38"/>
        <v>1047600</v>
      </c>
      <c r="Z50" s="311">
        <f t="shared" si="38"/>
        <v>1047600</v>
      </c>
      <c r="AA50" s="311">
        <f t="shared" si="38"/>
        <v>1047600</v>
      </c>
      <c r="AB50" s="311">
        <f t="shared" si="38"/>
        <v>1047600</v>
      </c>
      <c r="AC50" s="311">
        <f t="shared" si="38"/>
        <v>1047600</v>
      </c>
      <c r="AD50" s="311">
        <f t="shared" si="38"/>
        <v>1047600</v>
      </c>
      <c r="AE50" s="311">
        <f t="shared" si="38"/>
        <v>1131408</v>
      </c>
      <c r="AF50" s="311">
        <f t="shared" si="38"/>
        <v>1131408</v>
      </c>
      <c r="AG50" s="311">
        <f t="shared" si="38"/>
        <v>1131408</v>
      </c>
      <c r="AH50" s="311">
        <f t="shared" si="38"/>
        <v>1131408</v>
      </c>
      <c r="AI50" s="311">
        <f t="shared" si="38"/>
        <v>1131408</v>
      </c>
      <c r="AJ50" s="311">
        <f t="shared" si="38"/>
        <v>1131408</v>
      </c>
      <c r="AK50" s="311">
        <f t="shared" si="38"/>
        <v>1131408</v>
      </c>
      <c r="AL50" s="311">
        <f t="shared" si="38"/>
        <v>1131408</v>
      </c>
      <c r="AM50" s="311">
        <f t="shared" si="38"/>
        <v>1131408</v>
      </c>
      <c r="AN50" s="311">
        <f t="shared" si="38"/>
        <v>1131408</v>
      </c>
      <c r="AO50" s="311">
        <f t="shared" si="38"/>
        <v>1131408</v>
      </c>
      <c r="AP50" s="311">
        <f t="shared" si="38"/>
        <v>1131408</v>
      </c>
      <c r="AQ50" s="311">
        <f t="shared" si="38"/>
        <v>1221920.6400000004</v>
      </c>
      <c r="AR50" s="311">
        <f t="shared" si="38"/>
        <v>1221920.6400000004</v>
      </c>
      <c r="AS50" s="311">
        <f t="shared" si="38"/>
        <v>1221920.6400000004</v>
      </c>
      <c r="AT50" s="311">
        <f t="shared" si="38"/>
        <v>1221920.6400000004</v>
      </c>
      <c r="AU50" s="311">
        <f t="shared" si="38"/>
        <v>1221920.6400000004</v>
      </c>
      <c r="AV50" s="311">
        <f t="shared" si="38"/>
        <v>1221920.6400000004</v>
      </c>
      <c r="AW50" s="311">
        <f t="shared" si="38"/>
        <v>1221920.6400000004</v>
      </c>
      <c r="AX50" s="311">
        <f t="shared" si="38"/>
        <v>1221920.6400000004</v>
      </c>
      <c r="AY50" s="311">
        <f t="shared" si="38"/>
        <v>1221920.6400000004</v>
      </c>
      <c r="AZ50" s="311">
        <f t="shared" si="38"/>
        <v>1221920.6400000004</v>
      </c>
      <c r="BA50" s="311">
        <f t="shared" si="38"/>
        <v>1221920.6400000004</v>
      </c>
      <c r="BB50" s="311">
        <f t="shared" si="38"/>
        <v>1221920.6400000004</v>
      </c>
      <c r="BC50" s="311">
        <f t="shared" si="38"/>
        <v>1319674.2912000003</v>
      </c>
      <c r="BD50" s="311">
        <f t="shared" si="38"/>
        <v>1319674.2912000003</v>
      </c>
      <c r="BE50" s="311">
        <f t="shared" si="38"/>
        <v>1319674.2912000003</v>
      </c>
      <c r="BF50" s="311">
        <f t="shared" si="38"/>
        <v>1319674.2912000003</v>
      </c>
      <c r="BG50" s="311">
        <f t="shared" si="38"/>
        <v>1319674.2912000003</v>
      </c>
      <c r="BH50" s="311">
        <f t="shared" si="38"/>
        <v>1319674.2912000003</v>
      </c>
      <c r="BI50" s="311">
        <f t="shared" si="38"/>
        <v>1319674.2912000003</v>
      </c>
      <c r="BJ50" s="311">
        <f t="shared" si="38"/>
        <v>1319674.2912000003</v>
      </c>
      <c r="BK50" s="311">
        <f t="shared" si="38"/>
        <v>1319674.2912000003</v>
      </c>
      <c r="BL50" s="311">
        <f t="shared" si="38"/>
        <v>1319674.2912000003</v>
      </c>
      <c r="BM50" s="311">
        <f t="shared" si="38"/>
        <v>1319674.2912000003</v>
      </c>
      <c r="BN50" s="312">
        <f t="shared" si="38"/>
        <v>1319674.2912000003</v>
      </c>
      <c r="BO50" s="308" t="s">
        <v>101</v>
      </c>
    </row>
    <row r="53" spans="2:67">
      <c r="B53" s="39" t="s">
        <v>103</v>
      </c>
      <c r="C53" s="39"/>
      <c r="D53" s="39"/>
      <c r="E53" s="39"/>
      <c r="F53" s="39"/>
      <c r="G53" s="39"/>
      <c r="H53" s="39"/>
      <c r="I53" s="39"/>
      <c r="J53" s="39"/>
      <c r="K53" s="39"/>
      <c r="M53" s="398" t="s">
        <v>223</v>
      </c>
      <c r="N53" s="399"/>
      <c r="O53" s="399"/>
      <c r="P53" s="399"/>
      <c r="Q53" s="400"/>
      <c r="S53" s="398" t="s">
        <v>223</v>
      </c>
      <c r="T53" s="399"/>
      <c r="U53" s="399"/>
      <c r="V53" s="399"/>
      <c r="W53" s="400"/>
    </row>
    <row r="54" spans="2:67">
      <c r="B54" s="39" t="s">
        <v>59</v>
      </c>
      <c r="C54" s="39"/>
      <c r="D54" s="39"/>
      <c r="E54" s="39"/>
      <c r="F54" s="39"/>
      <c r="G54" s="39" t="s">
        <v>75</v>
      </c>
      <c r="H54" s="39" t="s">
        <v>76</v>
      </c>
      <c r="I54" s="39" t="s">
        <v>77</v>
      </c>
      <c r="J54" s="39" t="s">
        <v>78</v>
      </c>
      <c r="K54" s="39" t="s">
        <v>79</v>
      </c>
      <c r="M54" s="269" t="s">
        <v>75</v>
      </c>
      <c r="N54" s="39" t="s">
        <v>76</v>
      </c>
      <c r="O54" s="39" t="s">
        <v>77</v>
      </c>
      <c r="P54" s="39" t="s">
        <v>78</v>
      </c>
      <c r="Q54" s="270" t="s">
        <v>79</v>
      </c>
      <c r="S54" s="269" t="s">
        <v>75</v>
      </c>
      <c r="T54" s="39" t="s">
        <v>76</v>
      </c>
      <c r="U54" s="39" t="s">
        <v>77</v>
      </c>
      <c r="V54" s="39" t="s">
        <v>78</v>
      </c>
      <c r="W54" s="270" t="s">
        <v>79</v>
      </c>
    </row>
    <row r="55" spans="2:67">
      <c r="B55" s="39" t="s">
        <v>82</v>
      </c>
      <c r="C55" s="39"/>
      <c r="D55" s="39"/>
      <c r="E55" s="39"/>
      <c r="F55" s="39"/>
      <c r="G55" s="39">
        <v>12</v>
      </c>
      <c r="H55" s="39">
        <v>12</v>
      </c>
      <c r="I55" s="39">
        <v>12</v>
      </c>
      <c r="J55" s="39">
        <v>12</v>
      </c>
      <c r="K55" s="39">
        <v>12</v>
      </c>
      <c r="M55" s="269">
        <v>12</v>
      </c>
      <c r="N55" s="39">
        <v>12</v>
      </c>
      <c r="O55" s="39">
        <v>12</v>
      </c>
      <c r="P55" s="39">
        <v>12</v>
      </c>
      <c r="Q55" s="270">
        <v>12</v>
      </c>
      <c r="S55" s="269">
        <v>12</v>
      </c>
      <c r="T55" s="39">
        <v>12</v>
      </c>
      <c r="U55" s="39">
        <v>12</v>
      </c>
      <c r="V55" s="39">
        <v>12</v>
      </c>
      <c r="W55" s="270">
        <v>12</v>
      </c>
    </row>
    <row r="56" spans="2:67">
      <c r="B56" s="67" t="s">
        <v>23</v>
      </c>
      <c r="C56" s="36" t="s">
        <v>193</v>
      </c>
      <c r="D56" s="36" t="s">
        <v>217</v>
      </c>
      <c r="E56" s="36"/>
      <c r="F56" s="36"/>
      <c r="G56" s="36"/>
      <c r="H56" s="36"/>
      <c r="I56" s="36"/>
      <c r="J56" s="36"/>
      <c r="K56" s="68"/>
      <c r="M56" s="351"/>
      <c r="N56" s="36"/>
      <c r="O56" s="36"/>
      <c r="P56" s="36"/>
      <c r="Q56" s="68"/>
      <c r="S56" s="351"/>
      <c r="T56" s="36"/>
      <c r="U56" s="36"/>
      <c r="V56" s="36"/>
      <c r="W56" s="68"/>
    </row>
    <row r="57" spans="2:67">
      <c r="B57" s="386" t="s">
        <v>340</v>
      </c>
      <c r="C57" s="35"/>
      <c r="D57" s="35"/>
      <c r="E57" s="35"/>
      <c r="F57" s="35"/>
      <c r="G57" s="35">
        <f>SUMIFS($G$10:$BN$10,$G$5:$BN$5,G$54,$G$6:$BN$6,G$55)</f>
        <v>1</v>
      </c>
      <c r="H57" s="35">
        <f t="shared" ref="H57:K57" si="39">SUMIFS($G$10:$BN$10,$G$5:$BN$5,H$54,$G$6:$BN$6,H$55)</f>
        <v>1</v>
      </c>
      <c r="I57" s="35">
        <f t="shared" si="39"/>
        <v>2</v>
      </c>
      <c r="J57" s="35">
        <f t="shared" si="39"/>
        <v>2</v>
      </c>
      <c r="K57" s="70">
        <f t="shared" si="39"/>
        <v>2</v>
      </c>
      <c r="M57" s="69"/>
      <c r="N57" s="35"/>
      <c r="O57" s="35"/>
      <c r="P57" s="35"/>
      <c r="Q57" s="70"/>
      <c r="S57" s="69"/>
      <c r="T57" s="35"/>
      <c r="U57" s="35"/>
      <c r="V57" s="35"/>
      <c r="W57" s="70"/>
    </row>
    <row r="58" spans="2:67">
      <c r="B58" s="112" t="s">
        <v>105</v>
      </c>
      <c r="C58" s="76">
        <v>0.18</v>
      </c>
      <c r="D58" s="35" t="s">
        <v>218</v>
      </c>
      <c r="E58" s="35"/>
      <c r="F58" s="245"/>
      <c r="G58" s="280">
        <f t="shared" ref="G58:K67" ca="1" si="40">SUMIF($G$5:$BN$50,G$54,$G11:$BN11)</f>
        <v>5430457.1375999991</v>
      </c>
      <c r="H58" s="280">
        <f t="shared" ca="1" si="40"/>
        <v>30404165.762016002</v>
      </c>
      <c r="I58" s="280">
        <f t="shared" ca="1" si="40"/>
        <v>112788962.29796545</v>
      </c>
      <c r="J58" s="280">
        <f t="shared" ca="1" si="40"/>
        <v>291019634.70305842</v>
      </c>
      <c r="K58" s="281">
        <f t="shared" ca="1" si="40"/>
        <v>565367469.75293076</v>
      </c>
      <c r="M58" s="271">
        <f ca="1">IF($D58="Yes",G58*$C58,0)</f>
        <v>977482.28476799978</v>
      </c>
      <c r="N58" s="130">
        <f t="shared" ref="N58:Q58" ca="1" si="41">IF($D58="Yes",H58*$C58,0)</f>
        <v>5472749.8371628802</v>
      </c>
      <c r="O58" s="130">
        <f t="shared" ca="1" si="41"/>
        <v>20302013.213633779</v>
      </c>
      <c r="P58" s="130">
        <f t="shared" ca="1" si="41"/>
        <v>52383534.246550515</v>
      </c>
      <c r="Q58" s="134">
        <f t="shared" ca="1" si="41"/>
        <v>101766144.55552754</v>
      </c>
      <c r="S58" s="271">
        <f>IF($D58="No",G58*$C58,0)</f>
        <v>0</v>
      </c>
      <c r="T58" s="130">
        <f t="shared" ref="T58" si="42">IF($D58="No",H58*$C58,0)</f>
        <v>0</v>
      </c>
      <c r="U58" s="130">
        <f t="shared" ref="U58" si="43">IF($D58="No",I58*$C58,0)</f>
        <v>0</v>
      </c>
      <c r="V58" s="130">
        <f t="shared" ref="V58" si="44">IF($D58="No",J58*$C58,0)</f>
        <v>0</v>
      </c>
      <c r="W58" s="134">
        <f t="shared" ref="W58" si="45">IF($D58="No",K58*$C58,0)</f>
        <v>0</v>
      </c>
    </row>
    <row r="59" spans="2:67">
      <c r="B59" s="112" t="s">
        <v>107</v>
      </c>
      <c r="C59" s="76">
        <v>0.18</v>
      </c>
      <c r="D59" s="35" t="s">
        <v>218</v>
      </c>
      <c r="E59" s="35"/>
      <c r="F59" s="245"/>
      <c r="G59" s="280">
        <f t="shared" ca="1" si="40"/>
        <v>840000</v>
      </c>
      <c r="H59" s="280">
        <f t="shared" ca="1" si="40"/>
        <v>907200</v>
      </c>
      <c r="I59" s="280">
        <f t="shared" ca="1" si="40"/>
        <v>1959552</v>
      </c>
      <c r="J59" s="280">
        <f t="shared" ca="1" si="40"/>
        <v>2116316.1599999997</v>
      </c>
      <c r="K59" s="281">
        <f t="shared" ca="1" si="40"/>
        <v>2285621.452800001</v>
      </c>
      <c r="L59" s="38"/>
      <c r="M59" s="271">
        <f t="shared" ref="M59:M73" ca="1" si="46">IF($D59="Yes",G59*$C59,0)</f>
        <v>151200</v>
      </c>
      <c r="N59" s="130">
        <f t="shared" ref="N59:N73" ca="1" si="47">IF($D59="Yes",H59*$C59,0)</f>
        <v>163296</v>
      </c>
      <c r="O59" s="130">
        <f t="shared" ref="O59:O73" ca="1" si="48">IF($D59="Yes",I59*$C59,0)</f>
        <v>352719.35999999999</v>
      </c>
      <c r="P59" s="130">
        <f t="shared" ref="P59:P73" ca="1" si="49">IF($D59="Yes",J59*$C59,0)</f>
        <v>380936.90879999992</v>
      </c>
      <c r="Q59" s="134">
        <f t="shared" ref="Q59:Q73" ca="1" si="50">IF($D59="Yes",K59*$C59,0)</f>
        <v>411411.86150400015</v>
      </c>
      <c r="S59" s="146">
        <f t="shared" ref="S59:S72" si="51">IF($D59="No",G59*$C59,0)</f>
        <v>0</v>
      </c>
      <c r="T59" s="130">
        <f t="shared" ref="T59:T72" si="52">IF($D59="No",H59*$C59,0)</f>
        <v>0</v>
      </c>
      <c r="U59" s="130">
        <f t="shared" ref="U59:U72" si="53">IF($D59="No",I59*$C59,0)</f>
        <v>0</v>
      </c>
      <c r="V59" s="130">
        <f t="shared" ref="V59:V72" si="54">IF($D59="No",J59*$C59,0)</f>
        <v>0</v>
      </c>
      <c r="W59" s="134">
        <f t="shared" ref="W59:W72" si="55">IF($D59="No",K59*$C59,0)</f>
        <v>0</v>
      </c>
    </row>
    <row r="60" spans="2:67">
      <c r="B60" s="112" t="s">
        <v>108</v>
      </c>
      <c r="C60" s="76">
        <v>0.18</v>
      </c>
      <c r="D60" s="35" t="s">
        <v>218</v>
      </c>
      <c r="E60" s="105"/>
      <c r="F60" s="245"/>
      <c r="G60" s="280">
        <f t="shared" ca="1" si="40"/>
        <v>360000</v>
      </c>
      <c r="H60" s="280">
        <f t="shared" ca="1" si="40"/>
        <v>388800.00000000006</v>
      </c>
      <c r="I60" s="280">
        <f t="shared" ca="1" si="40"/>
        <v>839808</v>
      </c>
      <c r="J60" s="280">
        <f t="shared" ca="1" si="40"/>
        <v>906992.64000000001</v>
      </c>
      <c r="K60" s="281">
        <f t="shared" ca="1" si="40"/>
        <v>979552.05119999999</v>
      </c>
      <c r="L60" s="8"/>
      <c r="M60" s="271">
        <f t="shared" ca="1" si="46"/>
        <v>64800</v>
      </c>
      <c r="N60" s="130">
        <f t="shared" ca="1" si="47"/>
        <v>69984.000000000015</v>
      </c>
      <c r="O60" s="130">
        <f t="shared" ca="1" si="48"/>
        <v>151165.44</v>
      </c>
      <c r="P60" s="130">
        <f t="shared" ca="1" si="49"/>
        <v>163258.6752</v>
      </c>
      <c r="Q60" s="134">
        <f t="shared" ca="1" si="50"/>
        <v>176319.36921599999</v>
      </c>
      <c r="S60" s="146">
        <f t="shared" si="51"/>
        <v>0</v>
      </c>
      <c r="T60" s="130">
        <f t="shared" si="52"/>
        <v>0</v>
      </c>
      <c r="U60" s="130">
        <f t="shared" si="53"/>
        <v>0</v>
      </c>
      <c r="V60" s="130">
        <f t="shared" si="54"/>
        <v>0</v>
      </c>
      <c r="W60" s="134">
        <f t="shared" si="55"/>
        <v>0</v>
      </c>
    </row>
    <row r="61" spans="2:67">
      <c r="B61" s="112" t="s">
        <v>109</v>
      </c>
      <c r="C61" s="76">
        <v>0.18</v>
      </c>
      <c r="D61" s="35" t="s">
        <v>218</v>
      </c>
      <c r="E61" s="105"/>
      <c r="F61" s="245"/>
      <c r="G61" s="280">
        <f t="shared" ca="1" si="40"/>
        <v>300000</v>
      </c>
      <c r="H61" s="280">
        <f t="shared" ca="1" si="40"/>
        <v>324000</v>
      </c>
      <c r="I61" s="280">
        <f t="shared" ca="1" si="40"/>
        <v>699840.00000000012</v>
      </c>
      <c r="J61" s="280">
        <f t="shared" ca="1" si="40"/>
        <v>755827.19999999984</v>
      </c>
      <c r="K61" s="281">
        <f t="shared" ca="1" si="40"/>
        <v>816293.37600000005</v>
      </c>
      <c r="M61" s="271">
        <f t="shared" ca="1" si="46"/>
        <v>54000</v>
      </c>
      <c r="N61" s="130">
        <f t="shared" ca="1" si="47"/>
        <v>58320</v>
      </c>
      <c r="O61" s="130">
        <f t="shared" ca="1" si="48"/>
        <v>125971.20000000001</v>
      </c>
      <c r="P61" s="130">
        <f t="shared" ca="1" si="49"/>
        <v>136048.89599999998</v>
      </c>
      <c r="Q61" s="134">
        <f t="shared" ca="1" si="50"/>
        <v>146932.80768</v>
      </c>
      <c r="S61" s="146">
        <f t="shared" si="51"/>
        <v>0</v>
      </c>
      <c r="T61" s="130">
        <f t="shared" si="52"/>
        <v>0</v>
      </c>
      <c r="U61" s="130">
        <f t="shared" si="53"/>
        <v>0</v>
      </c>
      <c r="V61" s="130">
        <f t="shared" si="54"/>
        <v>0</v>
      </c>
      <c r="W61" s="134">
        <f t="shared" si="55"/>
        <v>0</v>
      </c>
    </row>
    <row r="62" spans="2:67">
      <c r="B62" s="112" t="s">
        <v>110</v>
      </c>
      <c r="C62" s="76">
        <v>0.18</v>
      </c>
      <c r="D62" s="35" t="s">
        <v>218</v>
      </c>
      <c r="E62" s="35"/>
      <c r="F62" s="245"/>
      <c r="G62" s="280">
        <f t="shared" ca="1" si="40"/>
        <v>120000</v>
      </c>
      <c r="H62" s="280">
        <f t="shared" ca="1" si="40"/>
        <v>129600</v>
      </c>
      <c r="I62" s="280">
        <f t="shared" ca="1" si="40"/>
        <v>279936.00000000006</v>
      </c>
      <c r="J62" s="280">
        <f t="shared" ca="1" si="40"/>
        <v>302330.87999999995</v>
      </c>
      <c r="K62" s="281">
        <f t="shared" ca="1" si="40"/>
        <v>326517.35039999994</v>
      </c>
      <c r="L62" s="5"/>
      <c r="M62" s="271">
        <f t="shared" ca="1" si="46"/>
        <v>21600</v>
      </c>
      <c r="N62" s="130">
        <f t="shared" ca="1" si="47"/>
        <v>23328</v>
      </c>
      <c r="O62" s="130">
        <f t="shared" ca="1" si="48"/>
        <v>50388.48000000001</v>
      </c>
      <c r="P62" s="130">
        <f t="shared" ca="1" si="49"/>
        <v>54419.558399999987</v>
      </c>
      <c r="Q62" s="134">
        <f t="shared" ca="1" si="50"/>
        <v>58773.123071999988</v>
      </c>
      <c r="S62" s="146">
        <f t="shared" si="51"/>
        <v>0</v>
      </c>
      <c r="T62" s="130">
        <f t="shared" si="52"/>
        <v>0</v>
      </c>
      <c r="U62" s="130">
        <f t="shared" si="53"/>
        <v>0</v>
      </c>
      <c r="V62" s="130">
        <f t="shared" si="54"/>
        <v>0</v>
      </c>
      <c r="W62" s="134">
        <f t="shared" si="55"/>
        <v>0</v>
      </c>
    </row>
    <row r="63" spans="2:67">
      <c r="B63" s="112" t="s">
        <v>111</v>
      </c>
      <c r="C63" s="76">
        <v>0.12</v>
      </c>
      <c r="D63" s="35" t="s">
        <v>219</v>
      </c>
      <c r="E63" s="105"/>
      <c r="F63" s="245"/>
      <c r="G63" s="280">
        <f t="shared" ca="1" si="40"/>
        <v>180000</v>
      </c>
      <c r="H63" s="280">
        <f t="shared" ca="1" si="40"/>
        <v>194400.00000000003</v>
      </c>
      <c r="I63" s="280">
        <f t="shared" ca="1" si="40"/>
        <v>419904</v>
      </c>
      <c r="J63" s="280">
        <f t="shared" ca="1" si="40"/>
        <v>453496.32000000001</v>
      </c>
      <c r="K63" s="281">
        <f t="shared" ca="1" si="40"/>
        <v>489776.02559999999</v>
      </c>
      <c r="L63" s="8"/>
      <c r="M63" s="271">
        <f t="shared" si="46"/>
        <v>0</v>
      </c>
      <c r="N63" s="130">
        <f t="shared" si="47"/>
        <v>0</v>
      </c>
      <c r="O63" s="130">
        <f t="shared" si="48"/>
        <v>0</v>
      </c>
      <c r="P63" s="130">
        <f t="shared" si="49"/>
        <v>0</v>
      </c>
      <c r="Q63" s="134">
        <f t="shared" si="50"/>
        <v>0</v>
      </c>
      <c r="S63" s="146">
        <f t="shared" ca="1" si="51"/>
        <v>21600</v>
      </c>
      <c r="T63" s="130">
        <f t="shared" ca="1" si="52"/>
        <v>23328.000000000004</v>
      </c>
      <c r="U63" s="130">
        <f t="shared" ca="1" si="53"/>
        <v>50388.479999999996</v>
      </c>
      <c r="V63" s="130">
        <f t="shared" ca="1" si="54"/>
        <v>54419.558400000002</v>
      </c>
      <c r="W63" s="134">
        <f t="shared" ca="1" si="55"/>
        <v>58773.123071999995</v>
      </c>
    </row>
    <row r="64" spans="2:67">
      <c r="B64" s="112" t="s">
        <v>112</v>
      </c>
      <c r="C64" s="76">
        <v>0.18</v>
      </c>
      <c r="D64" s="35" t="s">
        <v>218</v>
      </c>
      <c r="E64" s="105"/>
      <c r="F64" s="245"/>
      <c r="G64" s="280">
        <f t="shared" ca="1" si="40"/>
        <v>480000</v>
      </c>
      <c r="H64" s="280">
        <f t="shared" ca="1" si="40"/>
        <v>518400</v>
      </c>
      <c r="I64" s="280">
        <f t="shared" ca="1" si="40"/>
        <v>559872.00000000012</v>
      </c>
      <c r="J64" s="280">
        <f t="shared" ca="1" si="40"/>
        <v>604661.75999999989</v>
      </c>
      <c r="K64" s="281">
        <f t="shared" ca="1" si="40"/>
        <v>653034.70079999988</v>
      </c>
      <c r="M64" s="271">
        <f t="shared" ca="1" si="46"/>
        <v>86400</v>
      </c>
      <c r="N64" s="130">
        <f t="shared" ca="1" si="47"/>
        <v>93312</v>
      </c>
      <c r="O64" s="130">
        <f t="shared" ca="1" si="48"/>
        <v>100776.96000000002</v>
      </c>
      <c r="P64" s="130">
        <f t="shared" ca="1" si="49"/>
        <v>108839.11679999997</v>
      </c>
      <c r="Q64" s="134">
        <f t="shared" ca="1" si="50"/>
        <v>117546.24614399998</v>
      </c>
      <c r="S64" s="146">
        <f t="shared" si="51"/>
        <v>0</v>
      </c>
      <c r="T64" s="130">
        <f t="shared" si="52"/>
        <v>0</v>
      </c>
      <c r="U64" s="130">
        <f t="shared" si="53"/>
        <v>0</v>
      </c>
      <c r="V64" s="130">
        <f t="shared" si="54"/>
        <v>0</v>
      </c>
      <c r="W64" s="134">
        <f t="shared" si="55"/>
        <v>0</v>
      </c>
    </row>
    <row r="65" spans="2:23">
      <c r="B65" s="112" t="s">
        <v>113</v>
      </c>
      <c r="C65" s="76">
        <v>0.18</v>
      </c>
      <c r="D65" s="105" t="s">
        <v>219</v>
      </c>
      <c r="E65" s="35"/>
      <c r="F65" s="245"/>
      <c r="G65" s="280">
        <f t="shared" ca="1" si="40"/>
        <v>1440000</v>
      </c>
      <c r="H65" s="280">
        <f t="shared" ca="1" si="40"/>
        <v>1905120</v>
      </c>
      <c r="I65" s="280">
        <f t="shared" ca="1" si="40"/>
        <v>2435443.2000000007</v>
      </c>
      <c r="J65" s="280">
        <f t="shared" ca="1" si="40"/>
        <v>3038425.3440000005</v>
      </c>
      <c r="K65" s="281">
        <f t="shared" ca="1" si="40"/>
        <v>3722297.7945600008</v>
      </c>
      <c r="L65" s="5"/>
      <c r="M65" s="271">
        <f t="shared" si="46"/>
        <v>0</v>
      </c>
      <c r="N65" s="130">
        <f t="shared" si="47"/>
        <v>0</v>
      </c>
      <c r="O65" s="130">
        <f t="shared" si="48"/>
        <v>0</v>
      </c>
      <c r="P65" s="130">
        <f t="shared" si="49"/>
        <v>0</v>
      </c>
      <c r="Q65" s="134">
        <f t="shared" si="50"/>
        <v>0</v>
      </c>
      <c r="S65" s="146">
        <f t="shared" ca="1" si="51"/>
        <v>259200</v>
      </c>
      <c r="T65" s="130">
        <f t="shared" ca="1" si="52"/>
        <v>342921.6</v>
      </c>
      <c r="U65" s="130">
        <f t="shared" ca="1" si="53"/>
        <v>438379.77600000013</v>
      </c>
      <c r="V65" s="130">
        <f t="shared" ca="1" si="54"/>
        <v>546916.56192000012</v>
      </c>
      <c r="W65" s="134">
        <f t="shared" ca="1" si="55"/>
        <v>670013.60302080016</v>
      </c>
    </row>
    <row r="66" spans="2:23">
      <c r="B66" s="112" t="s">
        <v>226</v>
      </c>
      <c r="C66" s="76">
        <v>0.18</v>
      </c>
      <c r="D66" s="35" t="s">
        <v>218</v>
      </c>
      <c r="E66" s="105"/>
      <c r="F66" s="245"/>
      <c r="G66" s="280">
        <f t="shared" ca="1" si="40"/>
        <v>300000</v>
      </c>
      <c r="H66" s="280">
        <f t="shared" ca="1" si="40"/>
        <v>324000</v>
      </c>
      <c r="I66" s="280">
        <f t="shared" ca="1" si="40"/>
        <v>349920.00000000006</v>
      </c>
      <c r="J66" s="280">
        <f t="shared" ca="1" si="40"/>
        <v>377913.59999999992</v>
      </c>
      <c r="K66" s="281">
        <f t="shared" ca="1" si="40"/>
        <v>408146.68800000002</v>
      </c>
      <c r="L66" s="8"/>
      <c r="M66" s="271">
        <f t="shared" ca="1" si="46"/>
        <v>54000</v>
      </c>
      <c r="N66" s="130">
        <f t="shared" ca="1" si="47"/>
        <v>58320</v>
      </c>
      <c r="O66" s="130">
        <f t="shared" ca="1" si="48"/>
        <v>62985.600000000006</v>
      </c>
      <c r="P66" s="130">
        <f t="shared" ca="1" si="49"/>
        <v>68024.447999999989</v>
      </c>
      <c r="Q66" s="134">
        <f t="shared" ca="1" si="50"/>
        <v>73466.403839999999</v>
      </c>
      <c r="S66" s="146">
        <f t="shared" si="51"/>
        <v>0</v>
      </c>
      <c r="T66" s="130">
        <f t="shared" si="52"/>
        <v>0</v>
      </c>
      <c r="U66" s="130">
        <f t="shared" si="53"/>
        <v>0</v>
      </c>
      <c r="V66" s="130">
        <f t="shared" si="54"/>
        <v>0</v>
      </c>
      <c r="W66" s="134">
        <f t="shared" si="55"/>
        <v>0</v>
      </c>
    </row>
    <row r="67" spans="2:23">
      <c r="B67" s="112" t="s">
        <v>114</v>
      </c>
      <c r="C67" s="76">
        <v>0.18</v>
      </c>
      <c r="D67" s="35" t="s">
        <v>218</v>
      </c>
      <c r="E67" s="105"/>
      <c r="F67" s="245"/>
      <c r="G67" s="280">
        <f t="shared" ca="1" si="40"/>
        <v>240000</v>
      </c>
      <c r="H67" s="280">
        <f t="shared" ca="1" si="40"/>
        <v>259200</v>
      </c>
      <c r="I67" s="280">
        <f t="shared" ca="1" si="40"/>
        <v>279936.00000000006</v>
      </c>
      <c r="J67" s="280">
        <f t="shared" ca="1" si="40"/>
        <v>302330.87999999995</v>
      </c>
      <c r="K67" s="281">
        <f t="shared" ca="1" si="40"/>
        <v>326517.35039999994</v>
      </c>
      <c r="M67" s="271">
        <f t="shared" ca="1" si="46"/>
        <v>43200</v>
      </c>
      <c r="N67" s="130">
        <f t="shared" ca="1" si="47"/>
        <v>46656</v>
      </c>
      <c r="O67" s="130">
        <f t="shared" ca="1" si="48"/>
        <v>50388.48000000001</v>
      </c>
      <c r="P67" s="130">
        <f t="shared" ca="1" si="49"/>
        <v>54419.558399999987</v>
      </c>
      <c r="Q67" s="134">
        <f t="shared" ca="1" si="50"/>
        <v>58773.123071999988</v>
      </c>
      <c r="S67" s="146">
        <f t="shared" si="51"/>
        <v>0</v>
      </c>
      <c r="T67" s="130">
        <f t="shared" si="52"/>
        <v>0</v>
      </c>
      <c r="U67" s="130">
        <f t="shared" si="53"/>
        <v>0</v>
      </c>
      <c r="V67" s="130">
        <f t="shared" si="54"/>
        <v>0</v>
      </c>
      <c r="W67" s="134">
        <f t="shared" si="55"/>
        <v>0</v>
      </c>
    </row>
    <row r="68" spans="2:23">
      <c r="B68" s="112" t="s">
        <v>227</v>
      </c>
      <c r="C68" s="76">
        <v>0.18</v>
      </c>
      <c r="D68" s="35" t="s">
        <v>218</v>
      </c>
      <c r="E68" s="35"/>
      <c r="F68" s="245"/>
      <c r="G68" s="280">
        <f t="shared" ref="G68:K77" ca="1" si="56">SUMIF($G$5:$BN$50,G$54,$G21:$BN21)</f>
        <v>480000</v>
      </c>
      <c r="H68" s="280">
        <f t="shared" ca="1" si="56"/>
        <v>635040</v>
      </c>
      <c r="I68" s="280">
        <f t="shared" ca="1" si="56"/>
        <v>811814.39999999991</v>
      </c>
      <c r="J68" s="280">
        <f t="shared" ca="1" si="56"/>
        <v>1012808.4480000002</v>
      </c>
      <c r="K68" s="281">
        <f t="shared" ca="1" si="56"/>
        <v>1240765.9315200003</v>
      </c>
      <c r="M68" s="271">
        <f t="shared" ca="1" si="46"/>
        <v>86400</v>
      </c>
      <c r="N68" s="130">
        <f t="shared" ca="1" si="47"/>
        <v>114307.2</v>
      </c>
      <c r="O68" s="130">
        <f t="shared" ca="1" si="48"/>
        <v>146126.59199999998</v>
      </c>
      <c r="P68" s="130">
        <f t="shared" ca="1" si="49"/>
        <v>182305.52064000003</v>
      </c>
      <c r="Q68" s="134">
        <f t="shared" ca="1" si="50"/>
        <v>223337.86767360006</v>
      </c>
      <c r="S68" s="146">
        <f t="shared" si="51"/>
        <v>0</v>
      </c>
      <c r="T68" s="130">
        <f t="shared" si="52"/>
        <v>0</v>
      </c>
      <c r="U68" s="130">
        <f t="shared" si="53"/>
        <v>0</v>
      </c>
      <c r="V68" s="130">
        <f t="shared" si="54"/>
        <v>0</v>
      </c>
      <c r="W68" s="134">
        <f t="shared" si="55"/>
        <v>0</v>
      </c>
    </row>
    <row r="69" spans="2:23">
      <c r="B69" s="112" t="s">
        <v>228</v>
      </c>
      <c r="C69" s="76">
        <v>0.18</v>
      </c>
      <c r="D69" s="35" t="s">
        <v>218</v>
      </c>
      <c r="E69" s="35"/>
      <c r="F69" s="245"/>
      <c r="G69" s="280">
        <f t="shared" ca="1" si="56"/>
        <v>180000</v>
      </c>
      <c r="H69" s="280">
        <f t="shared" ca="1" si="56"/>
        <v>194400.00000000003</v>
      </c>
      <c r="I69" s="280">
        <f t="shared" ca="1" si="56"/>
        <v>419904</v>
      </c>
      <c r="J69" s="280">
        <f t="shared" ca="1" si="56"/>
        <v>453496.32000000001</v>
      </c>
      <c r="K69" s="281">
        <f t="shared" ca="1" si="56"/>
        <v>489776.02559999999</v>
      </c>
      <c r="M69" s="271">
        <f t="shared" ca="1" si="46"/>
        <v>32400</v>
      </c>
      <c r="N69" s="130">
        <f t="shared" ca="1" si="47"/>
        <v>34992.000000000007</v>
      </c>
      <c r="O69" s="130">
        <f t="shared" ca="1" si="48"/>
        <v>75582.720000000001</v>
      </c>
      <c r="P69" s="130">
        <f t="shared" ca="1" si="49"/>
        <v>81629.337599999999</v>
      </c>
      <c r="Q69" s="134">
        <f t="shared" ca="1" si="50"/>
        <v>88159.684607999996</v>
      </c>
      <c r="S69" s="146">
        <f t="shared" si="51"/>
        <v>0</v>
      </c>
      <c r="T69" s="130">
        <f t="shared" si="52"/>
        <v>0</v>
      </c>
      <c r="U69" s="130">
        <f t="shared" si="53"/>
        <v>0</v>
      </c>
      <c r="V69" s="130">
        <f t="shared" si="54"/>
        <v>0</v>
      </c>
      <c r="W69" s="134">
        <f t="shared" si="55"/>
        <v>0</v>
      </c>
    </row>
    <row r="70" spans="2:23">
      <c r="B70" s="112" t="s">
        <v>229</v>
      </c>
      <c r="C70" s="76">
        <v>0.18</v>
      </c>
      <c r="D70" s="35" t="s">
        <v>218</v>
      </c>
      <c r="E70" s="35"/>
      <c r="F70" s="245"/>
      <c r="G70" s="280">
        <f t="shared" ca="1" si="56"/>
        <v>420000</v>
      </c>
      <c r="H70" s="280">
        <f t="shared" ca="1" si="56"/>
        <v>453600</v>
      </c>
      <c r="I70" s="280">
        <f t="shared" ca="1" si="56"/>
        <v>489888</v>
      </c>
      <c r="J70" s="280">
        <f t="shared" ca="1" si="56"/>
        <v>529079.03999999992</v>
      </c>
      <c r="K70" s="281">
        <f t="shared" ca="1" si="56"/>
        <v>571405.36320000025</v>
      </c>
      <c r="M70" s="271">
        <f t="shared" ca="1" si="46"/>
        <v>75600</v>
      </c>
      <c r="N70" s="130">
        <f t="shared" ca="1" si="47"/>
        <v>81648</v>
      </c>
      <c r="O70" s="130">
        <f t="shared" ca="1" si="48"/>
        <v>88179.839999999997</v>
      </c>
      <c r="P70" s="130">
        <f t="shared" ca="1" si="49"/>
        <v>95234.227199999979</v>
      </c>
      <c r="Q70" s="134">
        <f t="shared" ca="1" si="50"/>
        <v>102852.96537600004</v>
      </c>
      <c r="S70" s="146">
        <f t="shared" si="51"/>
        <v>0</v>
      </c>
      <c r="T70" s="130">
        <f t="shared" si="52"/>
        <v>0</v>
      </c>
      <c r="U70" s="130">
        <f t="shared" si="53"/>
        <v>0</v>
      </c>
      <c r="V70" s="130">
        <f t="shared" si="54"/>
        <v>0</v>
      </c>
      <c r="W70" s="134">
        <f t="shared" si="55"/>
        <v>0</v>
      </c>
    </row>
    <row r="71" spans="2:23">
      <c r="B71" s="112" t="s">
        <v>115</v>
      </c>
      <c r="C71" s="76">
        <v>0.18</v>
      </c>
      <c r="D71" s="35" t="s">
        <v>218</v>
      </c>
      <c r="E71" s="35"/>
      <c r="F71" s="245"/>
      <c r="G71" s="280">
        <f t="shared" ca="1" si="56"/>
        <v>120000</v>
      </c>
      <c r="H71" s="280">
        <f t="shared" ca="1" si="56"/>
        <v>129600</v>
      </c>
      <c r="I71" s="280">
        <f t="shared" ca="1" si="56"/>
        <v>279936.00000000006</v>
      </c>
      <c r="J71" s="280">
        <f t="shared" ca="1" si="56"/>
        <v>302330.87999999995</v>
      </c>
      <c r="K71" s="281">
        <f t="shared" ca="1" si="56"/>
        <v>326517.35039999994</v>
      </c>
      <c r="M71" s="271">
        <f t="shared" ca="1" si="46"/>
        <v>21600</v>
      </c>
      <c r="N71" s="130">
        <f t="shared" ca="1" si="47"/>
        <v>23328</v>
      </c>
      <c r="O71" s="130">
        <f t="shared" ca="1" si="48"/>
        <v>50388.48000000001</v>
      </c>
      <c r="P71" s="130">
        <f t="shared" ca="1" si="49"/>
        <v>54419.558399999987</v>
      </c>
      <c r="Q71" s="134">
        <f t="shared" ca="1" si="50"/>
        <v>58773.123071999988</v>
      </c>
      <c r="S71" s="146">
        <f t="shared" si="51"/>
        <v>0</v>
      </c>
      <c r="T71" s="130">
        <f t="shared" si="52"/>
        <v>0</v>
      </c>
      <c r="U71" s="130">
        <f t="shared" si="53"/>
        <v>0</v>
      </c>
      <c r="V71" s="130">
        <f t="shared" si="54"/>
        <v>0</v>
      </c>
      <c r="W71" s="134">
        <f t="shared" si="55"/>
        <v>0</v>
      </c>
    </row>
    <row r="72" spans="2:23">
      <c r="B72" s="112" t="s">
        <v>230</v>
      </c>
      <c r="C72" s="76">
        <v>0.18</v>
      </c>
      <c r="D72" s="35" t="s">
        <v>218</v>
      </c>
      <c r="E72" s="35"/>
      <c r="F72" s="245"/>
      <c r="G72" s="280">
        <f t="shared" ca="1" si="56"/>
        <v>120000</v>
      </c>
      <c r="H72" s="280">
        <f t="shared" ca="1" si="56"/>
        <v>129600</v>
      </c>
      <c r="I72" s="280">
        <f t="shared" ca="1" si="56"/>
        <v>139968.00000000003</v>
      </c>
      <c r="J72" s="280">
        <f t="shared" ca="1" si="56"/>
        <v>151165.43999999997</v>
      </c>
      <c r="K72" s="281">
        <f t="shared" ca="1" si="56"/>
        <v>163258.67519999997</v>
      </c>
      <c r="M72" s="271">
        <f t="shared" ca="1" si="46"/>
        <v>21600</v>
      </c>
      <c r="N72" s="130">
        <f t="shared" ca="1" si="47"/>
        <v>23328</v>
      </c>
      <c r="O72" s="130">
        <f t="shared" ca="1" si="48"/>
        <v>25194.240000000005</v>
      </c>
      <c r="P72" s="130">
        <f t="shared" ca="1" si="49"/>
        <v>27209.779199999994</v>
      </c>
      <c r="Q72" s="134">
        <f t="shared" ca="1" si="50"/>
        <v>29386.561535999994</v>
      </c>
      <c r="S72" s="146">
        <f t="shared" si="51"/>
        <v>0</v>
      </c>
      <c r="T72" s="130">
        <f t="shared" si="52"/>
        <v>0</v>
      </c>
      <c r="U72" s="130">
        <f t="shared" si="53"/>
        <v>0</v>
      </c>
      <c r="V72" s="130">
        <f t="shared" si="54"/>
        <v>0</v>
      </c>
      <c r="W72" s="134">
        <f t="shared" si="55"/>
        <v>0</v>
      </c>
    </row>
    <row r="73" spans="2:23">
      <c r="B73" s="112" t="s">
        <v>117</v>
      </c>
      <c r="C73" s="76"/>
      <c r="D73" s="105" t="s">
        <v>219</v>
      </c>
      <c r="E73" s="35"/>
      <c r="F73" s="245"/>
      <c r="G73" s="280">
        <f t="shared" ca="1" si="56"/>
        <v>1344000</v>
      </c>
      <c r="H73" s="280">
        <f t="shared" ca="1" si="56"/>
        <v>1778112</v>
      </c>
      <c r="I73" s="280">
        <f t="shared" ca="1" si="56"/>
        <v>2273080.3200000008</v>
      </c>
      <c r="J73" s="280">
        <f t="shared" ca="1" si="56"/>
        <v>2835863.6544000003</v>
      </c>
      <c r="K73" s="281">
        <f t="shared" ca="1" si="56"/>
        <v>3474144.6082559996</v>
      </c>
      <c r="M73" s="271">
        <f t="shared" si="46"/>
        <v>0</v>
      </c>
      <c r="N73" s="130">
        <f t="shared" si="47"/>
        <v>0</v>
      </c>
      <c r="O73" s="130">
        <f t="shared" si="48"/>
        <v>0</v>
      </c>
      <c r="P73" s="130">
        <f t="shared" si="49"/>
        <v>0</v>
      </c>
      <c r="Q73" s="134">
        <f t="shared" si="50"/>
        <v>0</v>
      </c>
      <c r="S73" s="146">
        <f t="shared" ref="S73:S77" ca="1" si="57">IF($D73="No",G73*$C73,0)</f>
        <v>0</v>
      </c>
      <c r="T73" s="130">
        <f t="shared" ref="T73:T77" ca="1" si="58">IF($D73="No",H73*$C73,0)</f>
        <v>0</v>
      </c>
      <c r="U73" s="130">
        <f t="shared" ref="U73:U77" ca="1" si="59">IF($D73="No",I73*$C73,0)</f>
        <v>0</v>
      </c>
      <c r="V73" s="130">
        <f t="shared" ref="V73:V77" ca="1" si="60">IF($D73="No",J73*$C73,0)</f>
        <v>0</v>
      </c>
      <c r="W73" s="134">
        <f t="shared" ref="W73:W77" ca="1" si="61">IF($D73="No",K73*$C73,0)</f>
        <v>0</v>
      </c>
    </row>
    <row r="74" spans="2:23">
      <c r="B74" s="112" t="s">
        <v>316</v>
      </c>
      <c r="C74" s="76">
        <v>0.18</v>
      </c>
      <c r="D74" s="35" t="s">
        <v>218</v>
      </c>
      <c r="E74" s="35"/>
      <c r="F74" s="245"/>
      <c r="G74" s="280">
        <f t="shared" ca="1" si="56"/>
        <v>360000</v>
      </c>
      <c r="H74" s="280">
        <f t="shared" ca="1" si="56"/>
        <v>388800.00000000006</v>
      </c>
      <c r="I74" s="280">
        <f t="shared" ca="1" si="56"/>
        <v>419904</v>
      </c>
      <c r="J74" s="280">
        <f t="shared" ca="1" si="56"/>
        <v>453496.32000000001</v>
      </c>
      <c r="K74" s="281">
        <f t="shared" ca="1" si="56"/>
        <v>489776.02559999999</v>
      </c>
      <c r="M74" s="271">
        <f t="shared" ref="M74:M77" ca="1" si="62">IF($D74="Yes",G74*$C74,0)</f>
        <v>64800</v>
      </c>
      <c r="N74" s="130">
        <f t="shared" ref="N74:N77" ca="1" si="63">IF($D74="Yes",H74*$C74,0)</f>
        <v>69984.000000000015</v>
      </c>
      <c r="O74" s="130">
        <f t="shared" ref="O74:O77" ca="1" si="64">IF($D74="Yes",I74*$C74,0)</f>
        <v>75582.720000000001</v>
      </c>
      <c r="P74" s="130">
        <f t="shared" ref="P74:P77" ca="1" si="65">IF($D74="Yes",J74*$C74,0)</f>
        <v>81629.337599999999</v>
      </c>
      <c r="Q74" s="134">
        <f t="shared" ref="Q74:Q77" ca="1" si="66">IF($D74="Yes",K74*$C74,0)</f>
        <v>88159.684607999996</v>
      </c>
      <c r="S74" s="146">
        <f t="shared" si="57"/>
        <v>0</v>
      </c>
      <c r="T74" s="130">
        <f t="shared" si="58"/>
        <v>0</v>
      </c>
      <c r="U74" s="130">
        <f t="shared" si="59"/>
        <v>0</v>
      </c>
      <c r="V74" s="130">
        <f t="shared" si="60"/>
        <v>0</v>
      </c>
      <c r="W74" s="134">
        <f t="shared" si="61"/>
        <v>0</v>
      </c>
    </row>
    <row r="75" spans="2:23">
      <c r="B75" s="112" t="s">
        <v>317</v>
      </c>
      <c r="C75" s="76">
        <v>0.18</v>
      </c>
      <c r="D75" s="35" t="s">
        <v>218</v>
      </c>
      <c r="E75" s="35"/>
      <c r="F75" s="245"/>
      <c r="G75" s="280">
        <f t="shared" ca="1" si="56"/>
        <v>100800</v>
      </c>
      <c r="H75" s="280">
        <f t="shared" ca="1" si="56"/>
        <v>108864</v>
      </c>
      <c r="I75" s="280">
        <f t="shared" ca="1" si="56"/>
        <v>117573.11999999998</v>
      </c>
      <c r="J75" s="280">
        <f t="shared" ca="1" si="56"/>
        <v>126978.9696</v>
      </c>
      <c r="K75" s="281">
        <f t="shared" ca="1" si="56"/>
        <v>137137.28716800004</v>
      </c>
      <c r="M75" s="271">
        <f t="shared" ca="1" si="62"/>
        <v>18144</v>
      </c>
      <c r="N75" s="130">
        <f t="shared" ca="1" si="63"/>
        <v>19595.52</v>
      </c>
      <c r="O75" s="130">
        <f t="shared" ca="1" si="64"/>
        <v>21163.161599999996</v>
      </c>
      <c r="P75" s="130">
        <f t="shared" ca="1" si="65"/>
        <v>22856.214527999997</v>
      </c>
      <c r="Q75" s="134">
        <f t="shared" ca="1" si="66"/>
        <v>24684.711690240005</v>
      </c>
      <c r="S75" s="146">
        <f t="shared" si="57"/>
        <v>0</v>
      </c>
      <c r="T75" s="130">
        <f t="shared" si="58"/>
        <v>0</v>
      </c>
      <c r="U75" s="130">
        <f t="shared" si="59"/>
        <v>0</v>
      </c>
      <c r="V75" s="130">
        <f t="shared" si="60"/>
        <v>0</v>
      </c>
      <c r="W75" s="134">
        <f t="shared" si="61"/>
        <v>0</v>
      </c>
    </row>
    <row r="76" spans="2:23">
      <c r="B76" s="112" t="s">
        <v>318</v>
      </c>
      <c r="C76" s="76">
        <v>0.18</v>
      </c>
      <c r="D76" s="35" t="s">
        <v>218</v>
      </c>
      <c r="E76" s="35"/>
      <c r="F76" s="245"/>
      <c r="G76" s="280">
        <f t="shared" ca="1" si="56"/>
        <v>67200</v>
      </c>
      <c r="H76" s="280">
        <f t="shared" ca="1" si="56"/>
        <v>72576</v>
      </c>
      <c r="I76" s="280">
        <f t="shared" ca="1" si="56"/>
        <v>78382.080000000016</v>
      </c>
      <c r="J76" s="280">
        <f t="shared" ca="1" si="56"/>
        <v>84652.646399999983</v>
      </c>
      <c r="K76" s="281">
        <f t="shared" ca="1" si="56"/>
        <v>91424.858112000002</v>
      </c>
      <c r="M76" s="271">
        <f t="shared" ca="1" si="62"/>
        <v>12096</v>
      </c>
      <c r="N76" s="130">
        <f t="shared" ca="1" si="63"/>
        <v>13063.68</v>
      </c>
      <c r="O76" s="130">
        <f t="shared" ca="1" si="64"/>
        <v>14108.774400000002</v>
      </c>
      <c r="P76" s="130">
        <f t="shared" ca="1" si="65"/>
        <v>15237.476351999996</v>
      </c>
      <c r="Q76" s="134">
        <f t="shared" ca="1" si="66"/>
        <v>16456.47446016</v>
      </c>
      <c r="S76" s="146">
        <f t="shared" si="57"/>
        <v>0</v>
      </c>
      <c r="T76" s="130">
        <f t="shared" si="58"/>
        <v>0</v>
      </c>
      <c r="U76" s="130">
        <f t="shared" si="59"/>
        <v>0</v>
      </c>
      <c r="V76" s="130">
        <f t="shared" si="60"/>
        <v>0</v>
      </c>
      <c r="W76" s="134">
        <f t="shared" si="61"/>
        <v>0</v>
      </c>
    </row>
    <row r="77" spans="2:23">
      <c r="B77" s="112" t="s">
        <v>116</v>
      </c>
      <c r="C77" s="76">
        <v>0.18</v>
      </c>
      <c r="D77" s="105" t="s">
        <v>219</v>
      </c>
      <c r="E77" s="35"/>
      <c r="F77" s="245"/>
      <c r="G77" s="280">
        <f t="shared" ca="1" si="56"/>
        <v>300000</v>
      </c>
      <c r="H77" s="280">
        <f t="shared" ca="1" si="56"/>
        <v>324000</v>
      </c>
      <c r="I77" s="280">
        <f t="shared" ca="1" si="56"/>
        <v>349920.00000000006</v>
      </c>
      <c r="J77" s="280">
        <f t="shared" ca="1" si="56"/>
        <v>377913.59999999992</v>
      </c>
      <c r="K77" s="281">
        <f t="shared" ca="1" si="56"/>
        <v>408146.68800000002</v>
      </c>
      <c r="M77" s="271">
        <f t="shared" si="62"/>
        <v>0</v>
      </c>
      <c r="N77" s="130">
        <f t="shared" si="63"/>
        <v>0</v>
      </c>
      <c r="O77" s="130">
        <f t="shared" si="64"/>
        <v>0</v>
      </c>
      <c r="P77" s="130">
        <f t="shared" si="65"/>
        <v>0</v>
      </c>
      <c r="Q77" s="134">
        <f t="shared" si="66"/>
        <v>0</v>
      </c>
      <c r="S77" s="146">
        <f t="shared" ca="1" si="57"/>
        <v>54000</v>
      </c>
      <c r="T77" s="130">
        <f t="shared" ca="1" si="58"/>
        <v>58320</v>
      </c>
      <c r="U77" s="130">
        <f t="shared" ca="1" si="59"/>
        <v>62985.600000000006</v>
      </c>
      <c r="V77" s="130">
        <f t="shared" ca="1" si="60"/>
        <v>68024.447999999989</v>
      </c>
      <c r="W77" s="134">
        <f t="shared" ca="1" si="61"/>
        <v>73466.403839999999</v>
      </c>
    </row>
    <row r="78" spans="2:23">
      <c r="B78" s="112" t="s">
        <v>214</v>
      </c>
      <c r="C78" s="35"/>
      <c r="D78" s="35"/>
      <c r="E78" s="35"/>
      <c r="F78" s="245"/>
      <c r="G78" s="280">
        <f ca="1">SUMPRODUCT($C$58:$C$77,G58:G77)</f>
        <v>2120122.2847679998</v>
      </c>
      <c r="H78" s="280">
        <f ca="1">SUMPRODUCT($C$58:$C$77,H58:H77)</f>
        <v>6790781.8371628793</v>
      </c>
      <c r="I78" s="280">
        <f ca="1">SUMPRODUCT($C$58:$C$77,I58:I77)</f>
        <v>22244489.117633782</v>
      </c>
      <c r="J78" s="280">
        <f ca="1">SUMPRODUCT($C$58:$C$77,J58:J77)</f>
        <v>54579363.427990511</v>
      </c>
      <c r="K78" s="281">
        <f ca="1">SUMPRODUCT($C$58:$C$77,K58:K77)</f>
        <v>104243431.69301234</v>
      </c>
      <c r="M78" s="272"/>
      <c r="N78" s="35"/>
      <c r="O78" s="35"/>
      <c r="P78" s="35"/>
      <c r="Q78" s="70"/>
      <c r="S78" s="146"/>
      <c r="T78" s="130"/>
      <c r="U78" s="130"/>
      <c r="V78" s="130"/>
      <c r="W78" s="134"/>
    </row>
    <row r="79" spans="2:23" s="1" customFormat="1">
      <c r="B79" s="129" t="s">
        <v>106</v>
      </c>
      <c r="C79" s="116"/>
      <c r="D79" s="116"/>
      <c r="E79" s="116"/>
      <c r="F79" s="116"/>
      <c r="G79" s="313">
        <f ca="1">SUM(G58:G77)</f>
        <v>13182457.137599999</v>
      </c>
      <c r="H79" s="313">
        <f ca="1">SUM(H58:H77)</f>
        <v>39569477.762015998</v>
      </c>
      <c r="I79" s="313">
        <f ca="1">SUM(I58:I77)</f>
        <v>125993543.41796547</v>
      </c>
      <c r="J79" s="313">
        <f ca="1">SUM(J58:J77)</f>
        <v>306205714.80545843</v>
      </c>
      <c r="K79" s="314">
        <f ca="1">SUM(K58:K77)</f>
        <v>582767579.35574639</v>
      </c>
      <c r="M79" s="118"/>
      <c r="N79" s="157"/>
      <c r="O79" s="157"/>
      <c r="P79" s="157"/>
      <c r="Q79" s="273"/>
      <c r="S79" s="274"/>
      <c r="T79" s="275"/>
      <c r="U79" s="275"/>
      <c r="V79" s="275"/>
      <c r="W79" s="276"/>
    </row>
    <row r="80" spans="2:23">
      <c r="B80" s="69"/>
      <c r="C80" s="35"/>
      <c r="D80" s="35"/>
      <c r="E80" s="35"/>
      <c r="F80" s="35"/>
      <c r="G80" s="130"/>
      <c r="H80" s="35"/>
      <c r="I80" s="35"/>
      <c r="J80" s="35"/>
      <c r="K80" s="134"/>
      <c r="M80" s="69"/>
      <c r="N80" s="35"/>
      <c r="O80" s="35"/>
      <c r="P80" s="35"/>
      <c r="Q80" s="70"/>
      <c r="S80" s="146"/>
      <c r="T80" s="130"/>
      <c r="U80" s="130"/>
      <c r="V80" s="130"/>
      <c r="W80" s="134"/>
    </row>
    <row r="81" spans="2:23">
      <c r="B81" s="118" t="s">
        <v>24</v>
      </c>
      <c r="C81" s="35"/>
      <c r="D81" s="35"/>
      <c r="E81" s="35"/>
      <c r="F81" s="35"/>
      <c r="G81" s="35"/>
      <c r="H81" s="35"/>
      <c r="I81" s="35"/>
      <c r="J81" s="35"/>
      <c r="K81" s="70"/>
      <c r="M81" s="69"/>
      <c r="N81" s="35"/>
      <c r="O81" s="35"/>
      <c r="P81" s="35"/>
      <c r="Q81" s="70"/>
      <c r="S81" s="146"/>
      <c r="T81" s="130"/>
      <c r="U81" s="130"/>
      <c r="V81" s="130"/>
      <c r="W81" s="134"/>
    </row>
    <row r="82" spans="2:23">
      <c r="B82" s="112" t="s">
        <v>85</v>
      </c>
      <c r="C82" s="76">
        <v>0.18</v>
      </c>
      <c r="D82" s="35" t="s">
        <v>218</v>
      </c>
      <c r="E82" s="35"/>
      <c r="F82" s="35"/>
      <c r="G82" s="280">
        <f t="shared" ref="G82:K88" ca="1" si="67">SUMIF($G$5:$BN$50,G$54,$G35:$BN35)</f>
        <v>3600000</v>
      </c>
      <c r="H82" s="280">
        <f t="shared" ca="1" si="67"/>
        <v>3888000</v>
      </c>
      <c r="I82" s="280">
        <f t="shared" ca="1" si="67"/>
        <v>4199040.0000000009</v>
      </c>
      <c r="J82" s="280">
        <f t="shared" ca="1" si="67"/>
        <v>4534963.2</v>
      </c>
      <c r="K82" s="281">
        <f t="shared" ca="1" si="67"/>
        <v>4897760.256000001</v>
      </c>
      <c r="M82" s="315">
        <f t="shared" ref="M82" ca="1" si="68">IF($D82="Yes",G82*$C82,0)</f>
        <v>648000</v>
      </c>
      <c r="N82" s="280">
        <f t="shared" ref="N82:N84" ca="1" si="69">IF($D82="Yes",H82*$C82,0)</f>
        <v>699840</v>
      </c>
      <c r="O82" s="280">
        <f t="shared" ref="O82:O84" ca="1" si="70">IF($D82="Yes",I82*$C82,0)</f>
        <v>755827.20000000019</v>
      </c>
      <c r="P82" s="280">
        <f t="shared" ref="P82:P84" ca="1" si="71">IF($D82="Yes",J82*$C82,0)</f>
        <v>816293.37600000005</v>
      </c>
      <c r="Q82" s="281">
        <f t="shared" ref="Q82:Q84" ca="1" si="72">IF($D82="Yes",K82*$C82,0)</f>
        <v>881596.84608000016</v>
      </c>
      <c r="S82" s="146">
        <f t="shared" ref="S82:S84" si="73">IF($D82="No",G82*$C82,0)</f>
        <v>0</v>
      </c>
      <c r="T82" s="130">
        <f t="shared" ref="T82:T84" si="74">IF($D82="No",H82*$C82,0)</f>
        <v>0</v>
      </c>
      <c r="U82" s="130">
        <f t="shared" ref="U82:U84" si="75">IF($D82="No",I82*$C82,0)</f>
        <v>0</v>
      </c>
      <c r="V82" s="130">
        <f t="shared" ref="V82:V84" si="76">IF($D82="No",J82*$C82,0)</f>
        <v>0</v>
      </c>
      <c r="W82" s="134">
        <f t="shared" ref="W82:W84" si="77">IF($D82="No",K82*$C82,0)</f>
        <v>0</v>
      </c>
    </row>
    <row r="83" spans="2:23">
      <c r="B83" s="112" t="s">
        <v>86</v>
      </c>
      <c r="C83" s="76">
        <v>0.18</v>
      </c>
      <c r="D83" s="35" t="s">
        <v>218</v>
      </c>
      <c r="E83" s="35"/>
      <c r="F83" s="35"/>
      <c r="G83" s="280">
        <f t="shared" ca="1" si="67"/>
        <v>3000000</v>
      </c>
      <c r="H83" s="280">
        <f t="shared" ca="1" si="67"/>
        <v>3240000</v>
      </c>
      <c r="I83" s="280">
        <f t="shared" ca="1" si="67"/>
        <v>3499200</v>
      </c>
      <c r="J83" s="280">
        <f t="shared" ca="1" si="67"/>
        <v>3779136.0000000005</v>
      </c>
      <c r="K83" s="281">
        <f t="shared" ca="1" si="67"/>
        <v>4081466.8800000013</v>
      </c>
      <c r="M83" s="315">
        <f t="shared" ref="M83:M84" ca="1" si="78">IF($D83="Yes",G83*$C83,0)</f>
        <v>540000</v>
      </c>
      <c r="N83" s="280">
        <f t="shared" ca="1" si="69"/>
        <v>583200</v>
      </c>
      <c r="O83" s="280">
        <f t="shared" ca="1" si="70"/>
        <v>629856</v>
      </c>
      <c r="P83" s="280">
        <f t="shared" ca="1" si="71"/>
        <v>680244.4800000001</v>
      </c>
      <c r="Q83" s="281">
        <f t="shared" ca="1" si="72"/>
        <v>734664.03840000019</v>
      </c>
      <c r="S83" s="146">
        <f t="shared" si="73"/>
        <v>0</v>
      </c>
      <c r="T83" s="130">
        <f t="shared" si="74"/>
        <v>0</v>
      </c>
      <c r="U83" s="130">
        <f t="shared" si="75"/>
        <v>0</v>
      </c>
      <c r="V83" s="130">
        <f t="shared" si="76"/>
        <v>0</v>
      </c>
      <c r="W83" s="134">
        <f t="shared" si="77"/>
        <v>0</v>
      </c>
    </row>
    <row r="84" spans="2:23">
      <c r="B84" s="112" t="s">
        <v>231</v>
      </c>
      <c r="C84" s="76">
        <v>0.18</v>
      </c>
      <c r="D84" s="35" t="s">
        <v>218</v>
      </c>
      <c r="E84" s="35"/>
      <c r="F84" s="35"/>
      <c r="G84" s="280">
        <f t="shared" ca="1" si="67"/>
        <v>180000</v>
      </c>
      <c r="H84" s="280">
        <f t="shared" ca="1" si="67"/>
        <v>194400.00000000003</v>
      </c>
      <c r="I84" s="280">
        <f t="shared" ca="1" si="67"/>
        <v>209952</v>
      </c>
      <c r="J84" s="280">
        <f t="shared" ca="1" si="67"/>
        <v>226748.16</v>
      </c>
      <c r="K84" s="281">
        <f t="shared" ca="1" si="67"/>
        <v>244888.0128</v>
      </c>
      <c r="M84" s="315">
        <f t="shared" ca="1" si="78"/>
        <v>32400</v>
      </c>
      <c r="N84" s="280">
        <f t="shared" ca="1" si="69"/>
        <v>34992.000000000007</v>
      </c>
      <c r="O84" s="280">
        <f t="shared" ca="1" si="70"/>
        <v>37791.360000000001</v>
      </c>
      <c r="P84" s="280">
        <f t="shared" ca="1" si="71"/>
        <v>40814.668799999999</v>
      </c>
      <c r="Q84" s="281">
        <f t="shared" ca="1" si="72"/>
        <v>44079.842303999998</v>
      </c>
      <c r="S84" s="146">
        <f t="shared" si="73"/>
        <v>0</v>
      </c>
      <c r="T84" s="130">
        <f t="shared" si="74"/>
        <v>0</v>
      </c>
      <c r="U84" s="130">
        <f t="shared" si="75"/>
        <v>0</v>
      </c>
      <c r="V84" s="130">
        <f t="shared" si="76"/>
        <v>0</v>
      </c>
      <c r="W84" s="134">
        <f t="shared" si="77"/>
        <v>0</v>
      </c>
    </row>
    <row r="85" spans="2:23">
      <c r="B85" s="112" t="s">
        <v>87</v>
      </c>
      <c r="C85" s="76">
        <v>0.18</v>
      </c>
      <c r="D85" s="35" t="s">
        <v>218</v>
      </c>
      <c r="E85" s="35"/>
      <c r="F85" s="35"/>
      <c r="G85" s="280">
        <f t="shared" ca="1" si="67"/>
        <v>1560000</v>
      </c>
      <c r="H85" s="280">
        <f t="shared" ca="1" si="67"/>
        <v>1684800</v>
      </c>
      <c r="I85" s="280">
        <f t="shared" ca="1" si="67"/>
        <v>1819584</v>
      </c>
      <c r="J85" s="280">
        <f t="shared" ca="1" si="67"/>
        <v>1965150.7200000004</v>
      </c>
      <c r="K85" s="281">
        <f t="shared" ca="1" si="67"/>
        <v>2122362.7776000006</v>
      </c>
      <c r="M85" s="315">
        <f t="shared" ref="M85:M93" ca="1" si="79">IF($D85="Yes",G85*$C85,0)</f>
        <v>280800</v>
      </c>
      <c r="N85" s="280">
        <f t="shared" ref="N85:N93" ca="1" si="80">IF($D85="Yes",H85*$C85,0)</f>
        <v>303264</v>
      </c>
      <c r="O85" s="280">
        <f t="shared" ref="O85:O93" ca="1" si="81">IF($D85="Yes",I85*$C85,0)</f>
        <v>327525.12</v>
      </c>
      <c r="P85" s="280">
        <f t="shared" ref="P85:P93" ca="1" si="82">IF($D85="Yes",J85*$C85,0)</f>
        <v>353727.12960000004</v>
      </c>
      <c r="Q85" s="281">
        <f t="shared" ref="Q85:Q93" ca="1" si="83">IF($D85="Yes",K85*$C85,0)</f>
        <v>382025.29996800009</v>
      </c>
      <c r="S85" s="146">
        <f t="shared" ref="S85:S93" si="84">IF($D85="No",G85*$C85,0)</f>
        <v>0</v>
      </c>
      <c r="T85" s="130">
        <f t="shared" ref="T85:T93" si="85">IF($D85="No",H85*$C85,0)</f>
        <v>0</v>
      </c>
      <c r="U85" s="130">
        <f t="shared" ref="U85:U93" si="86">IF($D85="No",I85*$C85,0)</f>
        <v>0</v>
      </c>
      <c r="V85" s="130">
        <f t="shared" ref="V85:V93" si="87">IF($D85="No",J85*$C85,0)</f>
        <v>0</v>
      </c>
      <c r="W85" s="134">
        <f t="shared" ref="W85:W93" si="88">IF($D85="No",K85*$C85,0)</f>
        <v>0</v>
      </c>
    </row>
    <row r="86" spans="2:23">
      <c r="B86" s="112" t="s">
        <v>88</v>
      </c>
      <c r="C86" s="76">
        <v>0.18</v>
      </c>
      <c r="D86" s="35" t="s">
        <v>218</v>
      </c>
      <c r="E86" s="35"/>
      <c r="F86" s="35"/>
      <c r="G86" s="280">
        <f t="shared" ca="1" si="67"/>
        <v>420000</v>
      </c>
      <c r="H86" s="280">
        <f t="shared" ca="1" si="67"/>
        <v>453600</v>
      </c>
      <c r="I86" s="280">
        <f t="shared" ca="1" si="67"/>
        <v>489888</v>
      </c>
      <c r="J86" s="280">
        <f t="shared" ca="1" si="67"/>
        <v>529079.03999999992</v>
      </c>
      <c r="K86" s="281">
        <f t="shared" ca="1" si="67"/>
        <v>571405.36320000025</v>
      </c>
      <c r="M86" s="315">
        <f t="shared" ca="1" si="79"/>
        <v>75600</v>
      </c>
      <c r="N86" s="280">
        <f t="shared" ca="1" si="80"/>
        <v>81648</v>
      </c>
      <c r="O86" s="280">
        <f t="shared" ca="1" si="81"/>
        <v>88179.839999999997</v>
      </c>
      <c r="P86" s="280">
        <f t="shared" ca="1" si="82"/>
        <v>95234.227199999979</v>
      </c>
      <c r="Q86" s="281">
        <f t="shared" ca="1" si="83"/>
        <v>102852.96537600004</v>
      </c>
      <c r="S86" s="146">
        <f t="shared" si="84"/>
        <v>0</v>
      </c>
      <c r="T86" s="130">
        <f t="shared" si="85"/>
        <v>0</v>
      </c>
      <c r="U86" s="130">
        <f t="shared" si="86"/>
        <v>0</v>
      </c>
      <c r="V86" s="130">
        <f t="shared" si="87"/>
        <v>0</v>
      </c>
      <c r="W86" s="134">
        <f t="shared" si="88"/>
        <v>0</v>
      </c>
    </row>
    <row r="87" spans="2:23">
      <c r="B87" s="112" t="s">
        <v>89</v>
      </c>
      <c r="C87" s="76">
        <v>0.18</v>
      </c>
      <c r="D87" s="35" t="s">
        <v>218</v>
      </c>
      <c r="E87" s="35"/>
      <c r="F87" s="35"/>
      <c r="G87" s="280">
        <f t="shared" ca="1" si="67"/>
        <v>360000</v>
      </c>
      <c r="H87" s="280">
        <f t="shared" ca="1" si="67"/>
        <v>388800.00000000006</v>
      </c>
      <c r="I87" s="280">
        <f t="shared" ca="1" si="67"/>
        <v>419904</v>
      </c>
      <c r="J87" s="280">
        <f t="shared" ca="1" si="67"/>
        <v>453496.32000000001</v>
      </c>
      <c r="K87" s="281">
        <f t="shared" ca="1" si="67"/>
        <v>489776.02559999999</v>
      </c>
      <c r="M87" s="315">
        <f t="shared" ca="1" si="79"/>
        <v>64800</v>
      </c>
      <c r="N87" s="280">
        <f t="shared" ca="1" si="80"/>
        <v>69984.000000000015</v>
      </c>
      <c r="O87" s="280">
        <f t="shared" ca="1" si="81"/>
        <v>75582.720000000001</v>
      </c>
      <c r="P87" s="280">
        <f t="shared" ca="1" si="82"/>
        <v>81629.337599999999</v>
      </c>
      <c r="Q87" s="281">
        <f t="shared" ca="1" si="83"/>
        <v>88159.684607999996</v>
      </c>
      <c r="S87" s="146">
        <f t="shared" si="84"/>
        <v>0</v>
      </c>
      <c r="T87" s="130">
        <f t="shared" si="85"/>
        <v>0</v>
      </c>
      <c r="U87" s="130">
        <f t="shared" si="86"/>
        <v>0</v>
      </c>
      <c r="V87" s="130">
        <f t="shared" si="87"/>
        <v>0</v>
      </c>
      <c r="W87" s="134">
        <f t="shared" si="88"/>
        <v>0</v>
      </c>
    </row>
    <row r="88" spans="2:23">
      <c r="B88" s="112" t="s">
        <v>232</v>
      </c>
      <c r="C88" s="76">
        <v>0.18</v>
      </c>
      <c r="D88" s="35" t="s">
        <v>218</v>
      </c>
      <c r="E88" s="35"/>
      <c r="F88" s="35"/>
      <c r="G88" s="280">
        <f t="shared" ca="1" si="67"/>
        <v>720000</v>
      </c>
      <c r="H88" s="280">
        <f t="shared" ca="1" si="67"/>
        <v>777600.00000000012</v>
      </c>
      <c r="I88" s="280">
        <f t="shared" ca="1" si="67"/>
        <v>839808</v>
      </c>
      <c r="J88" s="280">
        <f t="shared" ca="1" si="67"/>
        <v>906992.64000000001</v>
      </c>
      <c r="K88" s="281">
        <f t="shared" ca="1" si="67"/>
        <v>979552.05119999999</v>
      </c>
      <c r="M88" s="315">
        <f t="shared" ca="1" si="79"/>
        <v>129600</v>
      </c>
      <c r="N88" s="280">
        <f t="shared" ca="1" si="80"/>
        <v>139968.00000000003</v>
      </c>
      <c r="O88" s="280">
        <f t="shared" ca="1" si="81"/>
        <v>151165.44</v>
      </c>
      <c r="P88" s="280">
        <f t="shared" ca="1" si="82"/>
        <v>163258.6752</v>
      </c>
      <c r="Q88" s="281">
        <f t="shared" ca="1" si="83"/>
        <v>176319.36921599999</v>
      </c>
      <c r="S88" s="146">
        <f t="shared" si="84"/>
        <v>0</v>
      </c>
      <c r="T88" s="130">
        <f t="shared" si="85"/>
        <v>0</v>
      </c>
      <c r="U88" s="130">
        <f t="shared" si="86"/>
        <v>0</v>
      </c>
      <c r="V88" s="130">
        <f t="shared" si="87"/>
        <v>0</v>
      </c>
      <c r="W88" s="134">
        <f t="shared" si="88"/>
        <v>0</v>
      </c>
    </row>
    <row r="89" spans="2:23" s="1" customFormat="1">
      <c r="B89" s="247" t="s">
        <v>233</v>
      </c>
      <c r="C89" s="355"/>
      <c r="D89" s="157"/>
      <c r="E89" s="157"/>
      <c r="F89" s="157"/>
      <c r="G89" s="333">
        <f ca="1">SUM(G82:G88)</f>
        <v>9840000</v>
      </c>
      <c r="H89" s="333">
        <f t="shared" ref="H89:K89" ca="1" si="89">SUM(H82:H88)</f>
        <v>10627200</v>
      </c>
      <c r="I89" s="333">
        <f t="shared" ca="1" si="89"/>
        <v>11477376</v>
      </c>
      <c r="J89" s="333">
        <f t="shared" ca="1" si="89"/>
        <v>12395566.080000002</v>
      </c>
      <c r="K89" s="334">
        <f t="shared" ca="1" si="89"/>
        <v>13387211.366400002</v>
      </c>
      <c r="M89" s="315"/>
      <c r="N89" s="280"/>
      <c r="O89" s="280"/>
      <c r="P89" s="280"/>
      <c r="Q89" s="281"/>
      <c r="S89" s="146"/>
      <c r="T89" s="130"/>
      <c r="U89" s="130"/>
      <c r="V89" s="130"/>
      <c r="W89" s="134"/>
    </row>
    <row r="90" spans="2:23">
      <c r="B90" s="112"/>
      <c r="C90" s="76"/>
      <c r="D90" s="35"/>
      <c r="E90" s="35"/>
      <c r="F90" s="35"/>
      <c r="G90" s="280"/>
      <c r="H90" s="280"/>
      <c r="I90" s="280"/>
      <c r="J90" s="280"/>
      <c r="K90" s="281"/>
      <c r="M90" s="315"/>
      <c r="N90" s="280"/>
      <c r="O90" s="280"/>
      <c r="P90" s="280"/>
      <c r="Q90" s="281"/>
      <c r="S90" s="146"/>
      <c r="T90" s="130"/>
      <c r="U90" s="130"/>
      <c r="V90" s="130"/>
      <c r="W90" s="134"/>
    </row>
    <row r="91" spans="2:23">
      <c r="B91" s="247" t="s">
        <v>234</v>
      </c>
      <c r="C91" s="76"/>
      <c r="D91" s="35"/>
      <c r="E91" s="35"/>
      <c r="F91" s="35"/>
      <c r="G91" s="280"/>
      <c r="H91" s="280"/>
      <c r="I91" s="280"/>
      <c r="J91" s="280"/>
      <c r="K91" s="281"/>
      <c r="M91" s="315"/>
      <c r="N91" s="280"/>
      <c r="O91" s="280"/>
      <c r="P91" s="280"/>
      <c r="Q91" s="281"/>
      <c r="S91" s="146"/>
      <c r="T91" s="130"/>
      <c r="U91" s="130"/>
      <c r="V91" s="130"/>
      <c r="W91" s="134"/>
    </row>
    <row r="92" spans="2:23">
      <c r="B92" s="112" t="s">
        <v>235</v>
      </c>
      <c r="C92" s="76">
        <v>0.18</v>
      </c>
      <c r="D92" s="35" t="s">
        <v>218</v>
      </c>
      <c r="E92" s="35"/>
      <c r="F92" s="35"/>
      <c r="G92" s="280">
        <f t="shared" ref="G92:K93" ca="1" si="90">SUMIF($G$5:$BN$50,G$54,$G45:$BN45)</f>
        <v>1200000</v>
      </c>
      <c r="H92" s="280">
        <f t="shared" ca="1" si="90"/>
        <v>1296000</v>
      </c>
      <c r="I92" s="280">
        <f t="shared" ca="1" si="90"/>
        <v>1399680.0000000002</v>
      </c>
      <c r="J92" s="280">
        <f t="shared" ca="1" si="90"/>
        <v>1511654.3999999997</v>
      </c>
      <c r="K92" s="281">
        <f t="shared" ca="1" si="90"/>
        <v>1632586.7520000001</v>
      </c>
      <c r="M92" s="315">
        <f t="shared" ca="1" si="79"/>
        <v>216000</v>
      </c>
      <c r="N92" s="280">
        <f t="shared" ca="1" si="80"/>
        <v>233280</v>
      </c>
      <c r="O92" s="280">
        <f t="shared" ca="1" si="81"/>
        <v>251942.40000000002</v>
      </c>
      <c r="P92" s="280">
        <f t="shared" ca="1" si="82"/>
        <v>272097.79199999996</v>
      </c>
      <c r="Q92" s="281">
        <f t="shared" ca="1" si="83"/>
        <v>293865.61536</v>
      </c>
      <c r="S92" s="146">
        <f t="shared" si="84"/>
        <v>0</v>
      </c>
      <c r="T92" s="130">
        <f t="shared" si="85"/>
        <v>0</v>
      </c>
      <c r="U92" s="130">
        <f t="shared" si="86"/>
        <v>0</v>
      </c>
      <c r="V92" s="130">
        <f t="shared" si="87"/>
        <v>0</v>
      </c>
      <c r="W92" s="134">
        <f t="shared" si="88"/>
        <v>0</v>
      </c>
    </row>
    <row r="93" spans="2:23">
      <c r="B93" s="112" t="s">
        <v>236</v>
      </c>
      <c r="C93" s="76">
        <v>0.18</v>
      </c>
      <c r="D93" s="35" t="s">
        <v>218</v>
      </c>
      <c r="E93" s="35"/>
      <c r="F93" s="35"/>
      <c r="G93" s="280">
        <f t="shared" ca="1" si="90"/>
        <v>600000</v>
      </c>
      <c r="H93" s="280">
        <f t="shared" ca="1" si="90"/>
        <v>648000</v>
      </c>
      <c r="I93" s="280">
        <f t="shared" ca="1" si="90"/>
        <v>699840.00000000012</v>
      </c>
      <c r="J93" s="280">
        <f t="shared" ca="1" si="90"/>
        <v>755827.19999999984</v>
      </c>
      <c r="K93" s="281">
        <f t="shared" ca="1" si="90"/>
        <v>816293.37600000005</v>
      </c>
      <c r="M93" s="315">
        <f t="shared" ca="1" si="79"/>
        <v>108000</v>
      </c>
      <c r="N93" s="280">
        <f t="shared" ca="1" si="80"/>
        <v>116640</v>
      </c>
      <c r="O93" s="280">
        <f t="shared" ca="1" si="81"/>
        <v>125971.20000000001</v>
      </c>
      <c r="P93" s="280">
        <f t="shared" ca="1" si="82"/>
        <v>136048.89599999998</v>
      </c>
      <c r="Q93" s="281">
        <f t="shared" ca="1" si="83"/>
        <v>146932.80768</v>
      </c>
      <c r="S93" s="146">
        <f t="shared" si="84"/>
        <v>0</v>
      </c>
      <c r="T93" s="130">
        <f t="shared" si="85"/>
        <v>0</v>
      </c>
      <c r="U93" s="130">
        <f t="shared" si="86"/>
        <v>0</v>
      </c>
      <c r="V93" s="130">
        <f t="shared" si="87"/>
        <v>0</v>
      </c>
      <c r="W93" s="134">
        <f t="shared" si="88"/>
        <v>0</v>
      </c>
    </row>
    <row r="94" spans="2:23" s="1" customFormat="1">
      <c r="B94" s="247" t="s">
        <v>237</v>
      </c>
      <c r="C94" s="355"/>
      <c r="D94" s="157"/>
      <c r="E94" s="157"/>
      <c r="F94" s="157"/>
      <c r="G94" s="333">
        <f ca="1">SUM(G91:G93)</f>
        <v>1800000</v>
      </c>
      <c r="H94" s="333">
        <f t="shared" ref="H94:K94" ca="1" si="91">SUM(H91:H93)</f>
        <v>1944000</v>
      </c>
      <c r="I94" s="333">
        <f t="shared" ca="1" si="91"/>
        <v>2099520.0000000005</v>
      </c>
      <c r="J94" s="333">
        <f t="shared" ca="1" si="91"/>
        <v>2267481.5999999996</v>
      </c>
      <c r="K94" s="334">
        <f t="shared" ca="1" si="91"/>
        <v>2448880.128</v>
      </c>
      <c r="M94" s="315"/>
      <c r="N94" s="280"/>
      <c r="O94" s="280"/>
      <c r="P94" s="280"/>
      <c r="Q94" s="281"/>
      <c r="S94" s="146"/>
      <c r="T94" s="130"/>
      <c r="U94" s="130"/>
      <c r="V94" s="130"/>
      <c r="W94" s="134"/>
    </row>
    <row r="95" spans="2:23">
      <c r="B95" s="112" t="s">
        <v>214</v>
      </c>
      <c r="C95" s="76"/>
      <c r="D95" s="35"/>
      <c r="E95" s="35"/>
      <c r="F95" s="35"/>
      <c r="G95" s="280">
        <f ca="1">SUMPRODUCT($C$82:$C$93,G82:G93)</f>
        <v>2095200</v>
      </c>
      <c r="H95" s="280">
        <f t="shared" ref="H95:K95" ca="1" si="92">SUMPRODUCT($C$82:$C$93,H82:H93)</f>
        <v>2262816</v>
      </c>
      <c r="I95" s="280">
        <f t="shared" ca="1" si="92"/>
        <v>2443841.2800000003</v>
      </c>
      <c r="J95" s="280">
        <f t="shared" ca="1" si="92"/>
        <v>2639348.5824000007</v>
      </c>
      <c r="K95" s="281">
        <f t="shared" ca="1" si="92"/>
        <v>2850496.4689920009</v>
      </c>
      <c r="M95" s="316"/>
      <c r="N95" s="317"/>
      <c r="O95" s="317"/>
      <c r="P95" s="317"/>
      <c r="Q95" s="318"/>
      <c r="S95" s="147"/>
      <c r="T95" s="138"/>
      <c r="U95" s="138"/>
      <c r="V95" s="138"/>
      <c r="W95" s="148"/>
    </row>
    <row r="96" spans="2:23" s="1" customFormat="1">
      <c r="B96" s="129" t="s">
        <v>106</v>
      </c>
      <c r="C96" s="116"/>
      <c r="D96" s="116"/>
      <c r="E96" s="116"/>
      <c r="F96" s="116"/>
      <c r="G96" s="313">
        <f ca="1">G89+G94</f>
        <v>11640000</v>
      </c>
      <c r="H96" s="313">
        <f t="shared" ref="H96:K96" ca="1" si="93">H89+H94</f>
        <v>12571200</v>
      </c>
      <c r="I96" s="313">
        <f t="shared" ca="1" si="93"/>
        <v>13576896</v>
      </c>
      <c r="J96" s="313">
        <f t="shared" ca="1" si="93"/>
        <v>14663047.680000002</v>
      </c>
      <c r="K96" s="314">
        <f t="shared" ca="1" si="93"/>
        <v>15836091.494400002</v>
      </c>
    </row>
    <row r="97" spans="2:17">
      <c r="G97" s="382"/>
      <c r="K97" s="382"/>
    </row>
    <row r="98" spans="2:17">
      <c r="B98" s="100" t="s">
        <v>221</v>
      </c>
      <c r="C98" s="101"/>
      <c r="D98" s="101"/>
      <c r="E98" s="101"/>
      <c r="F98" s="101"/>
      <c r="G98" s="300">
        <f ca="1">SUM(M58:M95)</f>
        <v>3880522.2847679998</v>
      </c>
      <c r="H98" s="300">
        <f ca="1">SUM(N58:N95)</f>
        <v>8629028.2371628806</v>
      </c>
      <c r="I98" s="300">
        <f ca="1">SUM(O58:O95)</f>
        <v>24136576.541633777</v>
      </c>
      <c r="J98" s="300">
        <f ca="1">SUM(P58:P95)</f>
        <v>56549351.442070514</v>
      </c>
      <c r="K98" s="301">
        <f ca="1">SUM(Q58:Q95)</f>
        <v>106291675.03207155</v>
      </c>
      <c r="M98" s="5"/>
      <c r="N98" s="5"/>
      <c r="O98" s="5"/>
      <c r="P98" s="5"/>
      <c r="Q98" s="5"/>
    </row>
    <row r="99" spans="2:17">
      <c r="B99" s="100" t="s">
        <v>222</v>
      </c>
      <c r="C99" s="101"/>
      <c r="D99" s="101"/>
      <c r="E99" s="101"/>
      <c r="F99" s="101"/>
      <c r="G99" s="300">
        <f ca="1">SUM(S58:S95)</f>
        <v>334800</v>
      </c>
      <c r="H99" s="300">
        <f ca="1">SUM(T58:T95)</f>
        <v>424569.59999999998</v>
      </c>
      <c r="I99" s="300">
        <f ca="1">SUM(U58:U95)</f>
        <v>551753.85600000015</v>
      </c>
      <c r="J99" s="300">
        <f ca="1">SUM(V58:V95)</f>
        <v>669360.56832000008</v>
      </c>
      <c r="K99" s="301">
        <f ca="1">SUM(W58:W95)</f>
        <v>802253.12993280019</v>
      </c>
    </row>
  </sheetData>
  <mergeCells count="2">
    <mergeCell ref="M53:Q53"/>
    <mergeCell ref="S53:W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192"/>
  <sheetViews>
    <sheetView showGridLines="0" workbookViewId="0">
      <pane xSplit="5" ySplit="7" topLeftCell="F8" activePane="bottomRight" state="frozen"/>
      <selection activeCell="C6" sqref="C6"/>
      <selection pane="topRight" activeCell="C6" sqref="C6"/>
      <selection pane="bottomLeft" activeCell="C6" sqref="C6"/>
      <selection pane="bottomRight" activeCell="F8" sqref="F8"/>
    </sheetView>
  </sheetViews>
  <sheetFormatPr defaultColWidth="14.28515625" defaultRowHeight="15"/>
  <cols>
    <col min="1" max="1" width="3.7109375" style="329" customWidth="1"/>
    <col min="2" max="2" width="30.7109375" customWidth="1"/>
    <col min="6" max="67" width="16.7109375" customWidth="1"/>
  </cols>
  <sheetData>
    <row r="1" spans="1:67"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</row>
    <row r="2" spans="1:67"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v>2</v>
      </c>
    </row>
    <row r="3" spans="1:67">
      <c r="F3" s="63" t="s">
        <v>81</v>
      </c>
      <c r="G3" s="64">
        <v>0</v>
      </c>
      <c r="H3" s="64">
        <f>((1+G3)*(1+H2))-1</f>
        <v>8.0000000000000071E-2</v>
      </c>
      <c r="I3" s="64">
        <f t="shared" ref="I3:K3" si="0">((1+H3)*(1+I2))-1</f>
        <v>0.1664000000000001</v>
      </c>
      <c r="J3" s="64">
        <f t="shared" si="0"/>
        <v>0.25971200000000016</v>
      </c>
      <c r="K3" s="64">
        <f t="shared" si="0"/>
        <v>0.3604889600000003</v>
      </c>
      <c r="L3" s="63">
        <v>3</v>
      </c>
    </row>
    <row r="5" spans="1:67">
      <c r="B5" s="39" t="s">
        <v>59</v>
      </c>
      <c r="C5" s="39"/>
      <c r="D5" s="39"/>
      <c r="E5" s="39"/>
      <c r="F5" s="39"/>
      <c r="G5" s="39" t="s">
        <v>75</v>
      </c>
      <c r="H5" s="39" t="s">
        <v>75</v>
      </c>
      <c r="I5" s="39" t="s">
        <v>75</v>
      </c>
      <c r="J5" s="39" t="s">
        <v>75</v>
      </c>
      <c r="K5" s="39" t="s">
        <v>75</v>
      </c>
      <c r="L5" s="39" t="s">
        <v>75</v>
      </c>
      <c r="M5" s="39" t="s">
        <v>75</v>
      </c>
      <c r="N5" s="39" t="s">
        <v>75</v>
      </c>
      <c r="O5" s="39" t="s">
        <v>75</v>
      </c>
      <c r="P5" s="39" t="s">
        <v>75</v>
      </c>
      <c r="Q5" s="39" t="s">
        <v>75</v>
      </c>
      <c r="R5" s="39" t="s">
        <v>75</v>
      </c>
      <c r="S5" s="39" t="s">
        <v>76</v>
      </c>
      <c r="T5" s="39" t="s">
        <v>76</v>
      </c>
      <c r="U5" s="39" t="s">
        <v>76</v>
      </c>
      <c r="V5" s="39" t="s">
        <v>76</v>
      </c>
      <c r="W5" s="39" t="s">
        <v>76</v>
      </c>
      <c r="X5" s="39" t="s">
        <v>76</v>
      </c>
      <c r="Y5" s="39" t="s">
        <v>76</v>
      </c>
      <c r="Z5" s="39" t="s">
        <v>76</v>
      </c>
      <c r="AA5" s="39" t="s">
        <v>76</v>
      </c>
      <c r="AB5" s="39" t="s">
        <v>76</v>
      </c>
      <c r="AC5" s="39" t="s">
        <v>76</v>
      </c>
      <c r="AD5" s="39" t="s">
        <v>76</v>
      </c>
      <c r="AE5" s="39" t="s">
        <v>77</v>
      </c>
      <c r="AF5" s="39" t="s">
        <v>77</v>
      </c>
      <c r="AG5" s="39" t="s">
        <v>77</v>
      </c>
      <c r="AH5" s="39" t="s">
        <v>77</v>
      </c>
      <c r="AI5" s="39" t="s">
        <v>77</v>
      </c>
      <c r="AJ5" s="39" t="s">
        <v>77</v>
      </c>
      <c r="AK5" s="39" t="s">
        <v>77</v>
      </c>
      <c r="AL5" s="39" t="s">
        <v>77</v>
      </c>
      <c r="AM5" s="39" t="s">
        <v>77</v>
      </c>
      <c r="AN5" s="39" t="s">
        <v>77</v>
      </c>
      <c r="AO5" s="39" t="s">
        <v>77</v>
      </c>
      <c r="AP5" s="39" t="s">
        <v>77</v>
      </c>
      <c r="AQ5" s="39" t="s">
        <v>78</v>
      </c>
      <c r="AR5" s="39" t="s">
        <v>78</v>
      </c>
      <c r="AS5" s="39" t="s">
        <v>78</v>
      </c>
      <c r="AT5" s="39" t="s">
        <v>78</v>
      </c>
      <c r="AU5" s="39" t="s">
        <v>78</v>
      </c>
      <c r="AV5" s="39" t="s">
        <v>78</v>
      </c>
      <c r="AW5" s="39" t="s">
        <v>78</v>
      </c>
      <c r="AX5" s="39" t="s">
        <v>78</v>
      </c>
      <c r="AY5" s="39" t="s">
        <v>78</v>
      </c>
      <c r="AZ5" s="39" t="s">
        <v>78</v>
      </c>
      <c r="BA5" s="39" t="s">
        <v>78</v>
      </c>
      <c r="BB5" s="39" t="s">
        <v>78</v>
      </c>
      <c r="BC5" s="39" t="s">
        <v>79</v>
      </c>
      <c r="BD5" s="39" t="s">
        <v>79</v>
      </c>
      <c r="BE5" s="39" t="s">
        <v>79</v>
      </c>
      <c r="BF5" s="39" t="s">
        <v>79</v>
      </c>
      <c r="BG5" s="39" t="s">
        <v>79</v>
      </c>
      <c r="BH5" s="39" t="s">
        <v>79</v>
      </c>
      <c r="BI5" s="39" t="s">
        <v>79</v>
      </c>
      <c r="BJ5" s="39" t="s">
        <v>79</v>
      </c>
      <c r="BK5" s="39" t="s">
        <v>79</v>
      </c>
      <c r="BL5" s="39" t="s">
        <v>79</v>
      </c>
      <c r="BM5" s="39" t="s">
        <v>79</v>
      </c>
      <c r="BN5" s="39" t="s">
        <v>79</v>
      </c>
      <c r="BO5" t="s">
        <v>101</v>
      </c>
    </row>
    <row r="6" spans="1:67">
      <c r="B6" s="39" t="s">
        <v>82</v>
      </c>
      <c r="C6" s="39"/>
      <c r="D6" s="39"/>
      <c r="E6" s="39"/>
      <c r="F6" s="39"/>
      <c r="G6" s="39">
        <v>1</v>
      </c>
      <c r="H6" s="39">
        <v>2</v>
      </c>
      <c r="I6" s="39">
        <v>3</v>
      </c>
      <c r="J6" s="39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39">
        <v>10</v>
      </c>
      <c r="Q6" s="39">
        <v>11</v>
      </c>
      <c r="R6" s="39">
        <v>12</v>
      </c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9">
        <v>1</v>
      </c>
      <c r="AF6" s="39">
        <v>2</v>
      </c>
      <c r="AG6" s="39">
        <v>3</v>
      </c>
      <c r="AH6" s="39">
        <v>4</v>
      </c>
      <c r="AI6" s="39">
        <v>5</v>
      </c>
      <c r="AJ6" s="39">
        <v>6</v>
      </c>
      <c r="AK6" s="39">
        <v>7</v>
      </c>
      <c r="AL6" s="39">
        <v>8</v>
      </c>
      <c r="AM6" s="39">
        <v>9</v>
      </c>
      <c r="AN6" s="39">
        <v>10</v>
      </c>
      <c r="AO6" s="39">
        <v>11</v>
      </c>
      <c r="AP6" s="39">
        <v>12</v>
      </c>
      <c r="AQ6" s="39">
        <v>1</v>
      </c>
      <c r="AR6" s="39">
        <v>2</v>
      </c>
      <c r="AS6" s="39">
        <v>3</v>
      </c>
      <c r="AT6" s="39">
        <v>4</v>
      </c>
      <c r="AU6" s="39">
        <v>5</v>
      </c>
      <c r="AV6" s="39">
        <v>6</v>
      </c>
      <c r="AW6" s="39">
        <v>7</v>
      </c>
      <c r="AX6" s="39">
        <v>8</v>
      </c>
      <c r="AY6" s="39">
        <v>9</v>
      </c>
      <c r="AZ6" s="39">
        <v>10</v>
      </c>
      <c r="BA6" s="39">
        <v>11</v>
      </c>
      <c r="BB6" s="39">
        <v>12</v>
      </c>
      <c r="BC6" s="39">
        <v>1</v>
      </c>
      <c r="BD6" s="39">
        <v>2</v>
      </c>
      <c r="BE6" s="39">
        <v>3</v>
      </c>
      <c r="BF6" s="39">
        <v>4</v>
      </c>
      <c r="BG6" s="39">
        <v>5</v>
      </c>
      <c r="BH6" s="39">
        <v>6</v>
      </c>
      <c r="BI6" s="39">
        <v>7</v>
      </c>
      <c r="BJ6" s="39">
        <v>8</v>
      </c>
      <c r="BK6" s="39">
        <v>9</v>
      </c>
      <c r="BL6" s="39">
        <v>10</v>
      </c>
      <c r="BM6" s="39">
        <v>11</v>
      </c>
      <c r="BN6" s="39">
        <v>12</v>
      </c>
      <c r="BO6" t="s">
        <v>101</v>
      </c>
    </row>
    <row r="7" spans="1:67">
      <c r="A7" s="329">
        <v>1</v>
      </c>
      <c r="B7" s="39" t="s">
        <v>83</v>
      </c>
      <c r="C7" s="39"/>
      <c r="D7" s="39"/>
      <c r="E7" s="39"/>
      <c r="F7" s="39"/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13</v>
      </c>
      <c r="T7" s="39">
        <v>14</v>
      </c>
      <c r="U7" s="39">
        <v>15</v>
      </c>
      <c r="V7" s="39">
        <v>16</v>
      </c>
      <c r="W7" s="39">
        <v>17</v>
      </c>
      <c r="X7" s="39">
        <v>18</v>
      </c>
      <c r="Y7" s="39">
        <v>19</v>
      </c>
      <c r="Z7" s="39">
        <v>20</v>
      </c>
      <c r="AA7" s="39">
        <v>21</v>
      </c>
      <c r="AB7" s="39">
        <v>22</v>
      </c>
      <c r="AC7" s="39">
        <v>23</v>
      </c>
      <c r="AD7" s="39">
        <v>24</v>
      </c>
      <c r="AE7" s="39">
        <v>25</v>
      </c>
      <c r="AF7" s="39">
        <v>26</v>
      </c>
      <c r="AG7" s="39">
        <v>27</v>
      </c>
      <c r="AH7" s="39">
        <v>28</v>
      </c>
      <c r="AI7" s="39">
        <v>29</v>
      </c>
      <c r="AJ7" s="39">
        <v>30</v>
      </c>
      <c r="AK7" s="39">
        <v>31</v>
      </c>
      <c r="AL7" s="39">
        <v>32</v>
      </c>
      <c r="AM7" s="39">
        <v>33</v>
      </c>
      <c r="AN7" s="39">
        <v>34</v>
      </c>
      <c r="AO7" s="39">
        <v>35</v>
      </c>
      <c r="AP7" s="39">
        <v>36</v>
      </c>
      <c r="AQ7" s="39">
        <v>37</v>
      </c>
      <c r="AR7" s="39">
        <v>38</v>
      </c>
      <c r="AS7" s="39">
        <v>39</v>
      </c>
      <c r="AT7" s="39">
        <v>40</v>
      </c>
      <c r="AU7" s="39">
        <v>41</v>
      </c>
      <c r="AV7" s="39">
        <v>42</v>
      </c>
      <c r="AW7" s="39">
        <v>43</v>
      </c>
      <c r="AX7" s="39">
        <v>44</v>
      </c>
      <c r="AY7" s="39">
        <v>45</v>
      </c>
      <c r="AZ7" s="39">
        <v>46</v>
      </c>
      <c r="BA7" s="39">
        <v>47</v>
      </c>
      <c r="BB7" s="39">
        <v>48</v>
      </c>
      <c r="BC7" s="39">
        <v>49</v>
      </c>
      <c r="BD7" s="39">
        <v>50</v>
      </c>
      <c r="BE7" s="39">
        <v>51</v>
      </c>
      <c r="BF7" s="39">
        <v>52</v>
      </c>
      <c r="BG7" s="39">
        <v>53</v>
      </c>
      <c r="BH7" s="39">
        <v>54</v>
      </c>
      <c r="BI7" s="39">
        <v>55</v>
      </c>
      <c r="BJ7" s="39">
        <v>56</v>
      </c>
      <c r="BK7" s="39">
        <v>57</v>
      </c>
      <c r="BL7" s="39">
        <v>58</v>
      </c>
      <c r="BM7" s="39">
        <v>59</v>
      </c>
      <c r="BN7" s="39">
        <v>60</v>
      </c>
      <c r="BO7" t="s">
        <v>101</v>
      </c>
    </row>
    <row r="8" spans="1:67">
      <c r="A8" s="329">
        <v>2</v>
      </c>
      <c r="BO8" t="s">
        <v>101</v>
      </c>
    </row>
    <row r="9" spans="1:67">
      <c r="A9" s="329">
        <v>3</v>
      </c>
      <c r="B9" s="67" t="s">
        <v>121</v>
      </c>
      <c r="C9" s="36" t="s">
        <v>224</v>
      </c>
      <c r="D9" s="36" t="s">
        <v>122</v>
      </c>
      <c r="E9" s="36" t="s">
        <v>123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68"/>
      <c r="BO9" t="s">
        <v>101</v>
      </c>
    </row>
    <row r="10" spans="1:67">
      <c r="A10" s="329">
        <v>4</v>
      </c>
      <c r="B10" s="247" t="s">
        <v>238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70"/>
      <c r="BO10" t="s">
        <v>101</v>
      </c>
    </row>
    <row r="11" spans="1:67">
      <c r="A11" s="329">
        <v>5</v>
      </c>
      <c r="B11" s="115" t="s">
        <v>124</v>
      </c>
      <c r="C11" s="277">
        <v>1</v>
      </c>
      <c r="D11" s="277">
        <v>0</v>
      </c>
      <c r="E11" s="277">
        <v>12</v>
      </c>
      <c r="F11" s="280"/>
      <c r="G11" s="280">
        <f>C11</f>
        <v>1</v>
      </c>
      <c r="H11" s="280">
        <f>IFERROR(HLOOKUP(H$7-$E11,$G$7:G11,$A11,TRUE)+$D11,G11)</f>
        <v>1</v>
      </c>
      <c r="I11" s="280">
        <f>IFERROR(HLOOKUP(I$7-$E11,$G$7:H11,$A11,TRUE)+$D11,H11)</f>
        <v>1</v>
      </c>
      <c r="J11" s="280">
        <f>IFERROR(HLOOKUP(J$7-$E11,$G$7:I11,$A11,TRUE)+$D11,I11)</f>
        <v>1</v>
      </c>
      <c r="K11" s="280">
        <f>IFERROR(HLOOKUP(K$7-$E11,$G$7:J11,$A11,TRUE)+$D11,J11)</f>
        <v>1</v>
      </c>
      <c r="L11" s="280">
        <f>IFERROR(HLOOKUP(L$7-$E11,$G$7:K11,$A11,TRUE)+$D11,K11)</f>
        <v>1</v>
      </c>
      <c r="M11" s="280">
        <f>IFERROR(HLOOKUP(M$7-$E11,$G$7:L11,$A11,TRUE)+$D11,L11)</f>
        <v>1</v>
      </c>
      <c r="N11" s="280">
        <f>IFERROR(HLOOKUP(N$7-$E11,$G$7:M11,$A11,TRUE)+$D11,M11)</f>
        <v>1</v>
      </c>
      <c r="O11" s="280">
        <f>IFERROR(HLOOKUP(O$7-$E11,$G$7:N11,$A11,TRUE)+$D11,N11)</f>
        <v>1</v>
      </c>
      <c r="P11" s="280">
        <f>IFERROR(HLOOKUP(P$7-$E11,$G$7:O11,$A11,TRUE)+$D11,O11)</f>
        <v>1</v>
      </c>
      <c r="Q11" s="280">
        <f>IFERROR(HLOOKUP(Q$7-$E11,$G$7:P11,$A11,TRUE)+$D11,P11)</f>
        <v>1</v>
      </c>
      <c r="R11" s="280">
        <f>IFERROR(HLOOKUP(R$7-$E11,$G$7:Q11,$A11,TRUE)+$D11,Q11)</f>
        <v>1</v>
      </c>
      <c r="S11" s="280">
        <f>IFERROR(HLOOKUP(S$7-$E11,$G$7:R11,$A11,TRUE)+$D11,R11)</f>
        <v>1</v>
      </c>
      <c r="T11" s="280">
        <f>IFERROR(HLOOKUP(T$7-$E11,$G$7:S11,$A11,TRUE)+$D11,S11)</f>
        <v>1</v>
      </c>
      <c r="U11" s="280">
        <f>IFERROR(HLOOKUP(U$7-$E11,$G$7:T11,$A11,TRUE)+$D11,T11)</f>
        <v>1</v>
      </c>
      <c r="V11" s="280">
        <f>IFERROR(HLOOKUP(V$7-$E11,$G$7:U11,$A11,TRUE)+$D11,U11)</f>
        <v>1</v>
      </c>
      <c r="W11" s="280">
        <f>IFERROR(HLOOKUP(W$7-$E11,$G$7:V11,$A11,TRUE)+$D11,V11)</f>
        <v>1</v>
      </c>
      <c r="X11" s="280">
        <f>IFERROR(HLOOKUP(X$7-$E11,$G$7:W11,$A11,TRUE)+$D11,W11)</f>
        <v>1</v>
      </c>
      <c r="Y11" s="280">
        <f>IFERROR(HLOOKUP(Y$7-$E11,$G$7:X11,$A11,TRUE)+$D11,X11)</f>
        <v>1</v>
      </c>
      <c r="Z11" s="280">
        <f>IFERROR(HLOOKUP(Z$7-$E11,$G$7:Y11,$A11,TRUE)+$D11,Y11)</f>
        <v>1</v>
      </c>
      <c r="AA11" s="280">
        <f>IFERROR(HLOOKUP(AA$7-$E11,$G$7:Z11,$A11,TRUE)+$D11,Z11)</f>
        <v>1</v>
      </c>
      <c r="AB11" s="280">
        <f>IFERROR(HLOOKUP(AB$7-$E11,$G$7:AA11,$A11,TRUE)+$D11,AA11)</f>
        <v>1</v>
      </c>
      <c r="AC11" s="280">
        <f>IFERROR(HLOOKUP(AC$7-$E11,$G$7:AB11,$A11,TRUE)+$D11,AB11)</f>
        <v>1</v>
      </c>
      <c r="AD11" s="280">
        <f>IFERROR(HLOOKUP(AD$7-$E11,$G$7:AC11,$A11,TRUE)+$D11,AC11)</f>
        <v>1</v>
      </c>
      <c r="AE11" s="280">
        <f>IFERROR(HLOOKUP(AE$7-$E11,$G$7:AD11,$A11,TRUE)+$D11,AD11)</f>
        <v>1</v>
      </c>
      <c r="AF11" s="280">
        <f>IFERROR(HLOOKUP(AF$7-$E11,$G$7:AE11,$A11,TRUE)+$D11,AE11)</f>
        <v>1</v>
      </c>
      <c r="AG11" s="280">
        <f>IFERROR(HLOOKUP(AG$7-$E11,$G$7:AF11,$A11,TRUE)+$D11,AF11)</f>
        <v>1</v>
      </c>
      <c r="AH11" s="280">
        <f>IFERROR(HLOOKUP(AH$7-$E11,$G$7:AG11,$A11,TRUE)+$D11,AG11)</f>
        <v>1</v>
      </c>
      <c r="AI11" s="280">
        <f>IFERROR(HLOOKUP(AI$7-$E11,$G$7:AH11,$A11,TRUE)+$D11,AH11)</f>
        <v>1</v>
      </c>
      <c r="AJ11" s="280">
        <f>IFERROR(HLOOKUP(AJ$7-$E11,$G$7:AI11,$A11,TRUE)+$D11,AI11)</f>
        <v>1</v>
      </c>
      <c r="AK11" s="280">
        <f>IFERROR(HLOOKUP(AK$7-$E11,$G$7:AJ11,$A11,TRUE)+$D11,AJ11)</f>
        <v>1</v>
      </c>
      <c r="AL11" s="280">
        <f>IFERROR(HLOOKUP(AL$7-$E11,$G$7:AK11,$A11,TRUE)+$D11,AK11)</f>
        <v>1</v>
      </c>
      <c r="AM11" s="280">
        <f>IFERROR(HLOOKUP(AM$7-$E11,$G$7:AL11,$A11,TRUE)+$D11,AL11)</f>
        <v>1</v>
      </c>
      <c r="AN11" s="280">
        <f>IFERROR(HLOOKUP(AN$7-$E11,$G$7:AM11,$A11,TRUE)+$D11,AM11)</f>
        <v>1</v>
      </c>
      <c r="AO11" s="280">
        <f>IFERROR(HLOOKUP(AO$7-$E11,$G$7:AN11,$A11,TRUE)+$D11,AN11)</f>
        <v>1</v>
      </c>
      <c r="AP11" s="280">
        <f>IFERROR(HLOOKUP(AP$7-$E11,$G$7:AO11,$A11,TRUE)+$D11,AO11)</f>
        <v>1</v>
      </c>
      <c r="AQ11" s="280">
        <f>IFERROR(HLOOKUP(AQ$7-$E11,$G$7:AP11,$A11,TRUE)+$D11,AP11)</f>
        <v>1</v>
      </c>
      <c r="AR11" s="280">
        <f>IFERROR(HLOOKUP(AR$7-$E11,$G$7:AQ11,$A11,TRUE)+$D11,AQ11)</f>
        <v>1</v>
      </c>
      <c r="AS11" s="280">
        <f>IFERROR(HLOOKUP(AS$7-$E11,$G$7:AR11,$A11,TRUE)+$D11,AR11)</f>
        <v>1</v>
      </c>
      <c r="AT11" s="280">
        <f>IFERROR(HLOOKUP(AT$7-$E11,$G$7:AS11,$A11,TRUE)+$D11,AS11)</f>
        <v>1</v>
      </c>
      <c r="AU11" s="280">
        <f>IFERROR(HLOOKUP(AU$7-$E11,$G$7:AT11,$A11,TRUE)+$D11,AT11)</f>
        <v>1</v>
      </c>
      <c r="AV11" s="280">
        <f>IFERROR(HLOOKUP(AV$7-$E11,$G$7:AU11,$A11,TRUE)+$D11,AU11)</f>
        <v>1</v>
      </c>
      <c r="AW11" s="280">
        <f>IFERROR(HLOOKUP(AW$7-$E11,$G$7:AV11,$A11,TRUE)+$D11,AV11)</f>
        <v>1</v>
      </c>
      <c r="AX11" s="280">
        <f>IFERROR(HLOOKUP(AX$7-$E11,$G$7:AW11,$A11,TRUE)+$D11,AW11)</f>
        <v>1</v>
      </c>
      <c r="AY11" s="280">
        <f>IFERROR(HLOOKUP(AY$7-$E11,$G$7:AX11,$A11,TRUE)+$D11,AX11)</f>
        <v>1</v>
      </c>
      <c r="AZ11" s="280">
        <f>IFERROR(HLOOKUP(AZ$7-$E11,$G$7:AY11,$A11,TRUE)+$D11,AY11)</f>
        <v>1</v>
      </c>
      <c r="BA11" s="280">
        <f>IFERROR(HLOOKUP(BA$7-$E11,$G$7:AZ11,$A11,TRUE)+$D11,AZ11)</f>
        <v>1</v>
      </c>
      <c r="BB11" s="280">
        <f>IFERROR(HLOOKUP(BB$7-$E11,$G$7:BA11,$A11,TRUE)+$D11,BA11)</f>
        <v>1</v>
      </c>
      <c r="BC11" s="280">
        <f>IFERROR(HLOOKUP(BC$7-$E11,$G$7:BB11,$A11,TRUE)+$D11,BB11)</f>
        <v>1</v>
      </c>
      <c r="BD11" s="280">
        <f>IFERROR(HLOOKUP(BD$7-$E11,$G$7:BC11,$A11,TRUE)+$D11,BC11)</f>
        <v>1</v>
      </c>
      <c r="BE11" s="280">
        <f>IFERROR(HLOOKUP(BE$7-$E11,$G$7:BD11,$A11,TRUE)+$D11,BD11)</f>
        <v>1</v>
      </c>
      <c r="BF11" s="280">
        <f>IFERROR(HLOOKUP(BF$7-$E11,$G$7:BE11,$A11,TRUE)+$D11,BE11)</f>
        <v>1</v>
      </c>
      <c r="BG11" s="280">
        <f>IFERROR(HLOOKUP(BG$7-$E11,$G$7:BF11,$A11,TRUE)+$D11,BF11)</f>
        <v>1</v>
      </c>
      <c r="BH11" s="280">
        <f>IFERROR(HLOOKUP(BH$7-$E11,$G$7:BG11,$A11,TRUE)+$D11,BG11)</f>
        <v>1</v>
      </c>
      <c r="BI11" s="280">
        <f>IFERROR(HLOOKUP(BI$7-$E11,$G$7:BH11,$A11,TRUE)+$D11,BH11)</f>
        <v>1</v>
      </c>
      <c r="BJ11" s="280">
        <f>IFERROR(HLOOKUP(BJ$7-$E11,$G$7:BI11,$A11,TRUE)+$D11,BI11)</f>
        <v>1</v>
      </c>
      <c r="BK11" s="280">
        <f>IFERROR(HLOOKUP(BK$7-$E11,$G$7:BJ11,$A11,TRUE)+$D11,BJ11)</f>
        <v>1</v>
      </c>
      <c r="BL11" s="280">
        <f>IFERROR(HLOOKUP(BL$7-$E11,$G$7:BK11,$A11,TRUE)+$D11,BK11)</f>
        <v>1</v>
      </c>
      <c r="BM11" s="280">
        <f>IFERROR(HLOOKUP(BM$7-$E11,$G$7:BL11,$A11,TRUE)+$D11,BL11)</f>
        <v>1</v>
      </c>
      <c r="BN11" s="281">
        <f>IFERROR(HLOOKUP(BN$7-$E11,$G$7:BM11,$A11,TRUE)+$D11,BM11)</f>
        <v>1</v>
      </c>
      <c r="BO11" t="s">
        <v>101</v>
      </c>
    </row>
    <row r="12" spans="1:67">
      <c r="A12" s="329">
        <v>6</v>
      </c>
      <c r="B12" s="115" t="s">
        <v>45</v>
      </c>
      <c r="C12" s="277">
        <v>1</v>
      </c>
      <c r="D12" s="277">
        <v>0</v>
      </c>
      <c r="E12" s="277">
        <v>12</v>
      </c>
      <c r="F12" s="280"/>
      <c r="G12" s="280">
        <f t="shared" ref="G12:G16" si="1">C12</f>
        <v>1</v>
      </c>
      <c r="H12" s="280">
        <f>IFERROR(HLOOKUP(H$7-$E12,$G$7:G12,$A12,TRUE)+$D12,G12)</f>
        <v>1</v>
      </c>
      <c r="I12" s="280">
        <f>IFERROR(HLOOKUP(I$7-$E12,$G$7:H12,$A12,TRUE)+$D12,H12)</f>
        <v>1</v>
      </c>
      <c r="J12" s="280">
        <f>IFERROR(HLOOKUP(J$7-$E12,$G$7:I12,$A12,TRUE)+$D12,I12)</f>
        <v>1</v>
      </c>
      <c r="K12" s="280">
        <f>IFERROR(HLOOKUP(K$7-$E12,$G$7:J12,$A12,TRUE)+$D12,J12)</f>
        <v>1</v>
      </c>
      <c r="L12" s="280">
        <f>IFERROR(HLOOKUP(L$7-$E12,$G$7:K12,$A12,TRUE)+$D12,K12)</f>
        <v>1</v>
      </c>
      <c r="M12" s="280">
        <f>IFERROR(HLOOKUP(M$7-$E12,$G$7:L12,$A12,TRUE)+$D12,L12)</f>
        <v>1</v>
      </c>
      <c r="N12" s="280">
        <f>IFERROR(HLOOKUP(N$7-$E12,$G$7:M12,$A12,TRUE)+$D12,M12)</f>
        <v>1</v>
      </c>
      <c r="O12" s="280">
        <f>IFERROR(HLOOKUP(O$7-$E12,$G$7:N12,$A12,TRUE)+$D12,N12)</f>
        <v>1</v>
      </c>
      <c r="P12" s="280">
        <f>IFERROR(HLOOKUP(P$7-$E12,$G$7:O12,$A12,TRUE)+$D12,O12)</f>
        <v>1</v>
      </c>
      <c r="Q12" s="280">
        <f>IFERROR(HLOOKUP(Q$7-$E12,$G$7:P12,$A12,TRUE)+$D12,P12)</f>
        <v>1</v>
      </c>
      <c r="R12" s="280">
        <f>IFERROR(HLOOKUP(R$7-$E12,$G$7:Q12,$A12,TRUE)+$D12,Q12)</f>
        <v>1</v>
      </c>
      <c r="S12" s="280">
        <f>IFERROR(HLOOKUP(S$7-$E12,$G$7:R12,$A12,TRUE)+$D12,R12)</f>
        <v>1</v>
      </c>
      <c r="T12" s="280">
        <f>IFERROR(HLOOKUP(T$7-$E12,$G$7:S12,$A12,TRUE)+$D12,S12)</f>
        <v>1</v>
      </c>
      <c r="U12" s="280">
        <f>IFERROR(HLOOKUP(U$7-$E12,$G$7:T12,$A12,TRUE)+$D12,T12)</f>
        <v>1</v>
      </c>
      <c r="V12" s="280">
        <f>IFERROR(HLOOKUP(V$7-$E12,$G$7:U12,$A12,TRUE)+$D12,U12)</f>
        <v>1</v>
      </c>
      <c r="W12" s="280">
        <f>IFERROR(HLOOKUP(W$7-$E12,$G$7:V12,$A12,TRUE)+$D12,V12)</f>
        <v>1</v>
      </c>
      <c r="X12" s="280">
        <f>IFERROR(HLOOKUP(X$7-$E12,$G$7:W12,$A12,TRUE)+$D12,W12)</f>
        <v>1</v>
      </c>
      <c r="Y12" s="280">
        <f>IFERROR(HLOOKUP(Y$7-$E12,$G$7:X12,$A12,TRUE)+$D12,X12)</f>
        <v>1</v>
      </c>
      <c r="Z12" s="280">
        <f>IFERROR(HLOOKUP(Z$7-$E12,$G$7:Y12,$A12,TRUE)+$D12,Y12)</f>
        <v>1</v>
      </c>
      <c r="AA12" s="280">
        <f>IFERROR(HLOOKUP(AA$7-$E12,$G$7:Z12,$A12,TRUE)+$D12,Z12)</f>
        <v>1</v>
      </c>
      <c r="AB12" s="280">
        <f>IFERROR(HLOOKUP(AB$7-$E12,$G$7:AA12,$A12,TRUE)+$D12,AA12)</f>
        <v>1</v>
      </c>
      <c r="AC12" s="280">
        <f>IFERROR(HLOOKUP(AC$7-$E12,$G$7:AB12,$A12,TRUE)+$D12,AB12)</f>
        <v>1</v>
      </c>
      <c r="AD12" s="280">
        <f>IFERROR(HLOOKUP(AD$7-$E12,$G$7:AC12,$A12,TRUE)+$D12,AC12)</f>
        <v>1</v>
      </c>
      <c r="AE12" s="280">
        <f>IFERROR(HLOOKUP(AE$7-$E12,$G$7:AD12,$A12,TRUE)+$D12,AD12)</f>
        <v>1</v>
      </c>
      <c r="AF12" s="280">
        <f>IFERROR(HLOOKUP(AF$7-$E12,$G$7:AE12,$A12,TRUE)+$D12,AE12)</f>
        <v>1</v>
      </c>
      <c r="AG12" s="280">
        <f>IFERROR(HLOOKUP(AG$7-$E12,$G$7:AF12,$A12,TRUE)+$D12,AF12)</f>
        <v>1</v>
      </c>
      <c r="AH12" s="280">
        <f>IFERROR(HLOOKUP(AH$7-$E12,$G$7:AG12,$A12,TRUE)+$D12,AG12)</f>
        <v>1</v>
      </c>
      <c r="AI12" s="280">
        <f>IFERROR(HLOOKUP(AI$7-$E12,$G$7:AH12,$A12,TRUE)+$D12,AH12)</f>
        <v>1</v>
      </c>
      <c r="AJ12" s="280">
        <f>IFERROR(HLOOKUP(AJ$7-$E12,$G$7:AI12,$A12,TRUE)+$D12,AI12)</f>
        <v>1</v>
      </c>
      <c r="AK12" s="280">
        <f>IFERROR(HLOOKUP(AK$7-$E12,$G$7:AJ12,$A12,TRUE)+$D12,AJ12)</f>
        <v>1</v>
      </c>
      <c r="AL12" s="280">
        <f>IFERROR(HLOOKUP(AL$7-$E12,$G$7:AK12,$A12,TRUE)+$D12,AK12)</f>
        <v>1</v>
      </c>
      <c r="AM12" s="280">
        <f>IFERROR(HLOOKUP(AM$7-$E12,$G$7:AL12,$A12,TRUE)+$D12,AL12)</f>
        <v>1</v>
      </c>
      <c r="AN12" s="280">
        <f>IFERROR(HLOOKUP(AN$7-$E12,$G$7:AM12,$A12,TRUE)+$D12,AM12)</f>
        <v>1</v>
      </c>
      <c r="AO12" s="280">
        <f>IFERROR(HLOOKUP(AO$7-$E12,$G$7:AN12,$A12,TRUE)+$D12,AN12)</f>
        <v>1</v>
      </c>
      <c r="AP12" s="280">
        <f>IFERROR(HLOOKUP(AP$7-$E12,$G$7:AO12,$A12,TRUE)+$D12,AO12)</f>
        <v>1</v>
      </c>
      <c r="AQ12" s="280">
        <f>IFERROR(HLOOKUP(AQ$7-$E12,$G$7:AP12,$A12,TRUE)+$D12,AP12)</f>
        <v>1</v>
      </c>
      <c r="AR12" s="280">
        <f>IFERROR(HLOOKUP(AR$7-$E12,$G$7:AQ12,$A12,TRUE)+$D12,AQ12)</f>
        <v>1</v>
      </c>
      <c r="AS12" s="280">
        <f>IFERROR(HLOOKUP(AS$7-$E12,$G$7:AR12,$A12,TRUE)+$D12,AR12)</f>
        <v>1</v>
      </c>
      <c r="AT12" s="280">
        <f>IFERROR(HLOOKUP(AT$7-$E12,$G$7:AS12,$A12,TRUE)+$D12,AS12)</f>
        <v>1</v>
      </c>
      <c r="AU12" s="280">
        <f>IFERROR(HLOOKUP(AU$7-$E12,$G$7:AT12,$A12,TRUE)+$D12,AT12)</f>
        <v>1</v>
      </c>
      <c r="AV12" s="280">
        <f>IFERROR(HLOOKUP(AV$7-$E12,$G$7:AU12,$A12,TRUE)+$D12,AU12)</f>
        <v>1</v>
      </c>
      <c r="AW12" s="280">
        <f>IFERROR(HLOOKUP(AW$7-$E12,$G$7:AV12,$A12,TRUE)+$D12,AV12)</f>
        <v>1</v>
      </c>
      <c r="AX12" s="280">
        <f>IFERROR(HLOOKUP(AX$7-$E12,$G$7:AW12,$A12,TRUE)+$D12,AW12)</f>
        <v>1</v>
      </c>
      <c r="AY12" s="280">
        <f>IFERROR(HLOOKUP(AY$7-$E12,$G$7:AX12,$A12,TRUE)+$D12,AX12)</f>
        <v>1</v>
      </c>
      <c r="AZ12" s="280">
        <f>IFERROR(HLOOKUP(AZ$7-$E12,$G$7:AY12,$A12,TRUE)+$D12,AY12)</f>
        <v>1</v>
      </c>
      <c r="BA12" s="280">
        <f>IFERROR(HLOOKUP(BA$7-$E12,$G$7:AZ12,$A12,TRUE)+$D12,AZ12)</f>
        <v>1</v>
      </c>
      <c r="BB12" s="280">
        <f>IFERROR(HLOOKUP(BB$7-$E12,$G$7:BA12,$A12,TRUE)+$D12,BA12)</f>
        <v>1</v>
      </c>
      <c r="BC12" s="280">
        <f>IFERROR(HLOOKUP(BC$7-$E12,$G$7:BB12,$A12,TRUE)+$D12,BB12)</f>
        <v>1</v>
      </c>
      <c r="BD12" s="280">
        <f>IFERROR(HLOOKUP(BD$7-$E12,$G$7:BC12,$A12,TRUE)+$D12,BC12)</f>
        <v>1</v>
      </c>
      <c r="BE12" s="280">
        <f>IFERROR(HLOOKUP(BE$7-$E12,$G$7:BD12,$A12,TRUE)+$D12,BD12)</f>
        <v>1</v>
      </c>
      <c r="BF12" s="280">
        <f>IFERROR(HLOOKUP(BF$7-$E12,$G$7:BE12,$A12,TRUE)+$D12,BE12)</f>
        <v>1</v>
      </c>
      <c r="BG12" s="280">
        <f>IFERROR(HLOOKUP(BG$7-$E12,$G$7:BF12,$A12,TRUE)+$D12,BF12)</f>
        <v>1</v>
      </c>
      <c r="BH12" s="280">
        <f>IFERROR(HLOOKUP(BH$7-$E12,$G$7:BG12,$A12,TRUE)+$D12,BG12)</f>
        <v>1</v>
      </c>
      <c r="BI12" s="280">
        <f>IFERROR(HLOOKUP(BI$7-$E12,$G$7:BH12,$A12,TRUE)+$D12,BH12)</f>
        <v>1</v>
      </c>
      <c r="BJ12" s="280">
        <f>IFERROR(HLOOKUP(BJ$7-$E12,$G$7:BI12,$A12,TRUE)+$D12,BI12)</f>
        <v>1</v>
      </c>
      <c r="BK12" s="280">
        <f>IFERROR(HLOOKUP(BK$7-$E12,$G$7:BJ12,$A12,TRUE)+$D12,BJ12)</f>
        <v>1</v>
      </c>
      <c r="BL12" s="280">
        <f>IFERROR(HLOOKUP(BL$7-$E12,$G$7:BK12,$A12,TRUE)+$D12,BK12)</f>
        <v>1</v>
      </c>
      <c r="BM12" s="280">
        <f>IFERROR(HLOOKUP(BM$7-$E12,$G$7:BL12,$A12,TRUE)+$D12,BL12)</f>
        <v>1</v>
      </c>
      <c r="BN12" s="281">
        <f>IFERROR(HLOOKUP(BN$7-$E12,$G$7:BM12,$A12,TRUE)+$D12,BM12)</f>
        <v>1</v>
      </c>
      <c r="BO12" t="s">
        <v>101</v>
      </c>
    </row>
    <row r="13" spans="1:67">
      <c r="A13" s="329">
        <v>7</v>
      </c>
      <c r="B13" s="115" t="s">
        <v>239</v>
      </c>
      <c r="C13" s="277"/>
      <c r="D13" s="277">
        <v>0</v>
      </c>
      <c r="E13" s="277">
        <v>12</v>
      </c>
      <c r="F13" s="280"/>
      <c r="G13" s="280">
        <f t="shared" si="1"/>
        <v>0</v>
      </c>
      <c r="H13" s="280">
        <f>IFERROR(HLOOKUP(H$7-$E13,$G$7:G13,$A13,TRUE)+$D13,G13)</f>
        <v>0</v>
      </c>
      <c r="I13" s="280">
        <f>IFERROR(HLOOKUP(I$7-$E13,$G$7:H13,$A13,TRUE)+$D13,H13)</f>
        <v>0</v>
      </c>
      <c r="J13" s="280">
        <f>IFERROR(HLOOKUP(J$7-$E13,$G$7:I13,$A13,TRUE)+$D13,I13)</f>
        <v>0</v>
      </c>
      <c r="K13" s="280">
        <f>IFERROR(HLOOKUP(K$7-$E13,$G$7:J13,$A13,TRUE)+$D13,J13)</f>
        <v>0</v>
      </c>
      <c r="L13" s="280">
        <f>IFERROR(HLOOKUP(L$7-$E13,$G$7:K13,$A13,TRUE)+$D13,K13)</f>
        <v>0</v>
      </c>
      <c r="M13" s="280">
        <f>IFERROR(HLOOKUP(M$7-$E13,$G$7:L13,$A13,TRUE)+$D13,L13)</f>
        <v>0</v>
      </c>
      <c r="N13" s="280">
        <f>IFERROR(HLOOKUP(N$7-$E13,$G$7:M13,$A13,TRUE)+$D13,M13)</f>
        <v>0</v>
      </c>
      <c r="O13" s="280">
        <f>IFERROR(HLOOKUP(O$7-$E13,$G$7:N13,$A13,TRUE)+$D13,N13)</f>
        <v>0</v>
      </c>
      <c r="P13" s="280">
        <f>IFERROR(HLOOKUP(P$7-$E13,$G$7:O13,$A13,TRUE)+$D13,O13)</f>
        <v>0</v>
      </c>
      <c r="Q13" s="280">
        <f>IFERROR(HLOOKUP(Q$7-$E13,$G$7:P13,$A13,TRUE)+$D13,P13)</f>
        <v>0</v>
      </c>
      <c r="R13" s="280">
        <f>IFERROR(HLOOKUP(R$7-$E13,$G$7:Q13,$A13,TRUE)+$D13,Q13)</f>
        <v>0</v>
      </c>
      <c r="S13" s="280">
        <f>IFERROR(HLOOKUP(S$7-$E13,$G$7:R13,$A13,TRUE)+$D13,R13)</f>
        <v>0</v>
      </c>
      <c r="T13" s="280">
        <f>IFERROR(HLOOKUP(T$7-$E13,$G$7:S13,$A13,TRUE)+$D13,S13)</f>
        <v>0</v>
      </c>
      <c r="U13" s="280">
        <f>IFERROR(HLOOKUP(U$7-$E13,$G$7:T13,$A13,TRUE)+$D13,T13)</f>
        <v>0</v>
      </c>
      <c r="V13" s="280">
        <f>IFERROR(HLOOKUP(V$7-$E13,$G$7:U13,$A13,TRUE)+$D13,U13)</f>
        <v>0</v>
      </c>
      <c r="W13" s="280">
        <f>IFERROR(HLOOKUP(W$7-$E13,$G$7:V13,$A13,TRUE)+$D13,V13)</f>
        <v>0</v>
      </c>
      <c r="X13" s="280">
        <f>IFERROR(HLOOKUP(X$7-$E13,$G$7:W13,$A13,TRUE)+$D13,W13)</f>
        <v>0</v>
      </c>
      <c r="Y13" s="280">
        <f>IFERROR(HLOOKUP(Y$7-$E13,$G$7:X13,$A13,TRUE)+$D13,X13)</f>
        <v>0</v>
      </c>
      <c r="Z13" s="280">
        <f>IFERROR(HLOOKUP(Z$7-$E13,$G$7:Y13,$A13,TRUE)+$D13,Y13)</f>
        <v>0</v>
      </c>
      <c r="AA13" s="280">
        <f>IFERROR(HLOOKUP(AA$7-$E13,$G$7:Z13,$A13,TRUE)+$D13,Z13)</f>
        <v>0</v>
      </c>
      <c r="AB13" s="280">
        <f>IFERROR(HLOOKUP(AB$7-$E13,$G$7:AA13,$A13,TRUE)+$D13,AA13)</f>
        <v>0</v>
      </c>
      <c r="AC13" s="280">
        <f>IFERROR(HLOOKUP(AC$7-$E13,$G$7:AB13,$A13,TRUE)+$D13,AB13)</f>
        <v>0</v>
      </c>
      <c r="AD13" s="280">
        <f>IFERROR(HLOOKUP(AD$7-$E13,$G$7:AC13,$A13,TRUE)+$D13,AC13)</f>
        <v>0</v>
      </c>
      <c r="AE13" s="280">
        <f>IFERROR(HLOOKUP(AE$7-$E13,$G$7:AD13,$A13,TRUE)+$D13,AD13)</f>
        <v>0</v>
      </c>
      <c r="AF13" s="280">
        <f>IFERROR(HLOOKUP(AF$7-$E13,$G$7:AE13,$A13,TRUE)+$D13,AE13)</f>
        <v>0</v>
      </c>
      <c r="AG13" s="280">
        <f>IFERROR(HLOOKUP(AG$7-$E13,$G$7:AF13,$A13,TRUE)+$D13,AF13)</f>
        <v>0</v>
      </c>
      <c r="AH13" s="280">
        <f>IFERROR(HLOOKUP(AH$7-$E13,$G$7:AG13,$A13,TRUE)+$D13,AG13)</f>
        <v>0</v>
      </c>
      <c r="AI13" s="280">
        <f>IFERROR(HLOOKUP(AI$7-$E13,$G$7:AH13,$A13,TRUE)+$D13,AH13)</f>
        <v>0</v>
      </c>
      <c r="AJ13" s="280">
        <f>IFERROR(HLOOKUP(AJ$7-$E13,$G$7:AI13,$A13,TRUE)+$D13,AI13)</f>
        <v>0</v>
      </c>
      <c r="AK13" s="280">
        <f>IFERROR(HLOOKUP(AK$7-$E13,$G$7:AJ13,$A13,TRUE)+$D13,AJ13)</f>
        <v>0</v>
      </c>
      <c r="AL13" s="280">
        <f>IFERROR(HLOOKUP(AL$7-$E13,$G$7:AK13,$A13,TRUE)+$D13,AK13)</f>
        <v>0</v>
      </c>
      <c r="AM13" s="280">
        <f>IFERROR(HLOOKUP(AM$7-$E13,$G$7:AL13,$A13,TRUE)+$D13,AL13)</f>
        <v>0</v>
      </c>
      <c r="AN13" s="280">
        <f>IFERROR(HLOOKUP(AN$7-$E13,$G$7:AM13,$A13,TRUE)+$D13,AM13)</f>
        <v>0</v>
      </c>
      <c r="AO13" s="280">
        <f>IFERROR(HLOOKUP(AO$7-$E13,$G$7:AN13,$A13,TRUE)+$D13,AN13)</f>
        <v>0</v>
      </c>
      <c r="AP13" s="280">
        <f>IFERROR(HLOOKUP(AP$7-$E13,$G$7:AO13,$A13,TRUE)+$D13,AO13)</f>
        <v>0</v>
      </c>
      <c r="AQ13" s="280">
        <f>IFERROR(HLOOKUP(AQ$7-$E13,$G$7:AP13,$A13,TRUE)+$D13,AP13)</f>
        <v>0</v>
      </c>
      <c r="AR13" s="280">
        <f>IFERROR(HLOOKUP(AR$7-$E13,$G$7:AQ13,$A13,TRUE)+$D13,AQ13)</f>
        <v>0</v>
      </c>
      <c r="AS13" s="280">
        <f>IFERROR(HLOOKUP(AS$7-$E13,$G$7:AR13,$A13,TRUE)+$D13,AR13)</f>
        <v>0</v>
      </c>
      <c r="AT13" s="280">
        <f>IFERROR(HLOOKUP(AT$7-$E13,$G$7:AS13,$A13,TRUE)+$D13,AS13)</f>
        <v>0</v>
      </c>
      <c r="AU13" s="280">
        <f>IFERROR(HLOOKUP(AU$7-$E13,$G$7:AT13,$A13,TRUE)+$D13,AT13)</f>
        <v>0</v>
      </c>
      <c r="AV13" s="280">
        <f>IFERROR(HLOOKUP(AV$7-$E13,$G$7:AU13,$A13,TRUE)+$D13,AU13)</f>
        <v>0</v>
      </c>
      <c r="AW13" s="280">
        <f>IFERROR(HLOOKUP(AW$7-$E13,$G$7:AV13,$A13,TRUE)+$D13,AV13)</f>
        <v>0</v>
      </c>
      <c r="AX13" s="280">
        <f>IFERROR(HLOOKUP(AX$7-$E13,$G$7:AW13,$A13,TRUE)+$D13,AW13)</f>
        <v>0</v>
      </c>
      <c r="AY13" s="280">
        <f>IFERROR(HLOOKUP(AY$7-$E13,$G$7:AX13,$A13,TRUE)+$D13,AX13)</f>
        <v>0</v>
      </c>
      <c r="AZ13" s="280">
        <f>IFERROR(HLOOKUP(AZ$7-$E13,$G$7:AY13,$A13,TRUE)+$D13,AY13)</f>
        <v>0</v>
      </c>
      <c r="BA13" s="280">
        <f>IFERROR(HLOOKUP(BA$7-$E13,$G$7:AZ13,$A13,TRUE)+$D13,AZ13)</f>
        <v>0</v>
      </c>
      <c r="BB13" s="280">
        <f>IFERROR(HLOOKUP(BB$7-$E13,$G$7:BA13,$A13,TRUE)+$D13,BA13)</f>
        <v>0</v>
      </c>
      <c r="BC13" s="280">
        <f>IFERROR(HLOOKUP(BC$7-$E13,$G$7:BB13,$A13,TRUE)+$D13,BB13)</f>
        <v>0</v>
      </c>
      <c r="BD13" s="280">
        <f>IFERROR(HLOOKUP(BD$7-$E13,$G$7:BC13,$A13,TRUE)+$D13,BC13)</f>
        <v>0</v>
      </c>
      <c r="BE13" s="280">
        <f>IFERROR(HLOOKUP(BE$7-$E13,$G$7:BD13,$A13,TRUE)+$D13,BD13)</f>
        <v>0</v>
      </c>
      <c r="BF13" s="280">
        <f>IFERROR(HLOOKUP(BF$7-$E13,$G$7:BE13,$A13,TRUE)+$D13,BE13)</f>
        <v>0</v>
      </c>
      <c r="BG13" s="280">
        <f>IFERROR(HLOOKUP(BG$7-$E13,$G$7:BF13,$A13,TRUE)+$D13,BF13)</f>
        <v>0</v>
      </c>
      <c r="BH13" s="280">
        <f>IFERROR(HLOOKUP(BH$7-$E13,$G$7:BG13,$A13,TRUE)+$D13,BG13)</f>
        <v>0</v>
      </c>
      <c r="BI13" s="280">
        <f>IFERROR(HLOOKUP(BI$7-$E13,$G$7:BH13,$A13,TRUE)+$D13,BH13)</f>
        <v>0</v>
      </c>
      <c r="BJ13" s="280">
        <f>IFERROR(HLOOKUP(BJ$7-$E13,$G$7:BI13,$A13,TRUE)+$D13,BI13)</f>
        <v>0</v>
      </c>
      <c r="BK13" s="280">
        <f>IFERROR(HLOOKUP(BK$7-$E13,$G$7:BJ13,$A13,TRUE)+$D13,BJ13)</f>
        <v>0</v>
      </c>
      <c r="BL13" s="280">
        <f>IFERROR(HLOOKUP(BL$7-$E13,$G$7:BK13,$A13,TRUE)+$D13,BK13)</f>
        <v>0</v>
      </c>
      <c r="BM13" s="280">
        <f>IFERROR(HLOOKUP(BM$7-$E13,$G$7:BL13,$A13,TRUE)+$D13,BL13)</f>
        <v>0</v>
      </c>
      <c r="BN13" s="281">
        <f>IFERROR(HLOOKUP(BN$7-$E13,$G$7:BM13,$A13,TRUE)+$D13,BM13)</f>
        <v>0</v>
      </c>
      <c r="BO13" t="s">
        <v>101</v>
      </c>
    </row>
    <row r="14" spans="1:67">
      <c r="A14" s="329">
        <v>8</v>
      </c>
      <c r="B14" s="115" t="s">
        <v>240</v>
      </c>
      <c r="C14" s="277"/>
      <c r="D14" s="277">
        <v>0</v>
      </c>
      <c r="E14" s="277">
        <v>12</v>
      </c>
      <c r="F14" s="280"/>
      <c r="G14" s="280">
        <f t="shared" si="1"/>
        <v>0</v>
      </c>
      <c r="H14" s="280">
        <f>IFERROR(HLOOKUP(H$7-$E14,$G$7:G14,$A14,TRUE)+$D14,G14)</f>
        <v>0</v>
      </c>
      <c r="I14" s="280">
        <f>IFERROR(HLOOKUP(I$7-$E14,$G$7:H14,$A14,TRUE)+$D14,H14)</f>
        <v>0</v>
      </c>
      <c r="J14" s="280">
        <f>IFERROR(HLOOKUP(J$7-$E14,$G$7:I14,$A14,TRUE)+$D14,I14)</f>
        <v>0</v>
      </c>
      <c r="K14" s="280">
        <f>IFERROR(HLOOKUP(K$7-$E14,$G$7:J14,$A14,TRUE)+$D14,J14)</f>
        <v>0</v>
      </c>
      <c r="L14" s="280">
        <f>IFERROR(HLOOKUP(L$7-$E14,$G$7:K14,$A14,TRUE)+$D14,K14)</f>
        <v>0</v>
      </c>
      <c r="M14" s="280">
        <f>IFERROR(HLOOKUP(M$7-$E14,$G$7:L14,$A14,TRUE)+$D14,L14)</f>
        <v>0</v>
      </c>
      <c r="N14" s="280">
        <f>IFERROR(HLOOKUP(N$7-$E14,$G$7:M14,$A14,TRUE)+$D14,M14)</f>
        <v>0</v>
      </c>
      <c r="O14" s="280">
        <f>IFERROR(HLOOKUP(O$7-$E14,$G$7:N14,$A14,TRUE)+$D14,N14)</f>
        <v>0</v>
      </c>
      <c r="P14" s="280">
        <f>IFERROR(HLOOKUP(P$7-$E14,$G$7:O14,$A14,TRUE)+$D14,O14)</f>
        <v>0</v>
      </c>
      <c r="Q14" s="280">
        <f>IFERROR(HLOOKUP(Q$7-$E14,$G$7:P14,$A14,TRUE)+$D14,P14)</f>
        <v>0</v>
      </c>
      <c r="R14" s="280">
        <f>IFERROR(HLOOKUP(R$7-$E14,$G$7:Q14,$A14,TRUE)+$D14,Q14)</f>
        <v>0</v>
      </c>
      <c r="S14" s="280">
        <f>IFERROR(HLOOKUP(S$7-$E14,$G$7:R14,$A14,TRUE)+$D14,R14)</f>
        <v>0</v>
      </c>
      <c r="T14" s="280">
        <f>IFERROR(HLOOKUP(T$7-$E14,$G$7:S14,$A14,TRUE)+$D14,S14)</f>
        <v>0</v>
      </c>
      <c r="U14" s="280">
        <f>IFERROR(HLOOKUP(U$7-$E14,$G$7:T14,$A14,TRUE)+$D14,T14)</f>
        <v>0</v>
      </c>
      <c r="V14" s="280">
        <f>IFERROR(HLOOKUP(V$7-$E14,$G$7:U14,$A14,TRUE)+$D14,U14)</f>
        <v>0</v>
      </c>
      <c r="W14" s="280">
        <f>IFERROR(HLOOKUP(W$7-$E14,$G$7:V14,$A14,TRUE)+$D14,V14)</f>
        <v>0</v>
      </c>
      <c r="X14" s="280">
        <f>IFERROR(HLOOKUP(X$7-$E14,$G$7:W14,$A14,TRUE)+$D14,W14)</f>
        <v>0</v>
      </c>
      <c r="Y14" s="280">
        <f>IFERROR(HLOOKUP(Y$7-$E14,$G$7:X14,$A14,TRUE)+$D14,X14)</f>
        <v>0</v>
      </c>
      <c r="Z14" s="280">
        <f>IFERROR(HLOOKUP(Z$7-$E14,$G$7:Y14,$A14,TRUE)+$D14,Y14)</f>
        <v>0</v>
      </c>
      <c r="AA14" s="280">
        <f>IFERROR(HLOOKUP(AA$7-$E14,$G$7:Z14,$A14,TRUE)+$D14,Z14)</f>
        <v>0</v>
      </c>
      <c r="AB14" s="280">
        <f>IFERROR(HLOOKUP(AB$7-$E14,$G$7:AA14,$A14,TRUE)+$D14,AA14)</f>
        <v>0</v>
      </c>
      <c r="AC14" s="280">
        <f>IFERROR(HLOOKUP(AC$7-$E14,$G$7:AB14,$A14,TRUE)+$D14,AB14)</f>
        <v>0</v>
      </c>
      <c r="AD14" s="280">
        <f>IFERROR(HLOOKUP(AD$7-$E14,$G$7:AC14,$A14,TRUE)+$D14,AC14)</f>
        <v>0</v>
      </c>
      <c r="AE14" s="280">
        <f>IFERROR(HLOOKUP(AE$7-$E14,$G$7:AD14,$A14,TRUE)+$D14,AD14)</f>
        <v>0</v>
      </c>
      <c r="AF14" s="280">
        <f>IFERROR(HLOOKUP(AF$7-$E14,$G$7:AE14,$A14,TRUE)+$D14,AE14)</f>
        <v>0</v>
      </c>
      <c r="AG14" s="280">
        <f>IFERROR(HLOOKUP(AG$7-$E14,$G$7:AF14,$A14,TRUE)+$D14,AF14)</f>
        <v>0</v>
      </c>
      <c r="AH14" s="280">
        <f>IFERROR(HLOOKUP(AH$7-$E14,$G$7:AG14,$A14,TRUE)+$D14,AG14)</f>
        <v>0</v>
      </c>
      <c r="AI14" s="280">
        <f>IFERROR(HLOOKUP(AI$7-$E14,$G$7:AH14,$A14,TRUE)+$D14,AH14)</f>
        <v>0</v>
      </c>
      <c r="AJ14" s="280">
        <f>IFERROR(HLOOKUP(AJ$7-$E14,$G$7:AI14,$A14,TRUE)+$D14,AI14)</f>
        <v>0</v>
      </c>
      <c r="AK14" s="280">
        <f>IFERROR(HLOOKUP(AK$7-$E14,$G$7:AJ14,$A14,TRUE)+$D14,AJ14)</f>
        <v>0</v>
      </c>
      <c r="AL14" s="280">
        <f>IFERROR(HLOOKUP(AL$7-$E14,$G$7:AK14,$A14,TRUE)+$D14,AK14)</f>
        <v>0</v>
      </c>
      <c r="AM14" s="280">
        <f>IFERROR(HLOOKUP(AM$7-$E14,$G$7:AL14,$A14,TRUE)+$D14,AL14)</f>
        <v>0</v>
      </c>
      <c r="AN14" s="280">
        <f>IFERROR(HLOOKUP(AN$7-$E14,$G$7:AM14,$A14,TRUE)+$D14,AM14)</f>
        <v>0</v>
      </c>
      <c r="AO14" s="280">
        <f>IFERROR(HLOOKUP(AO$7-$E14,$G$7:AN14,$A14,TRUE)+$D14,AN14)</f>
        <v>0</v>
      </c>
      <c r="AP14" s="280">
        <f>IFERROR(HLOOKUP(AP$7-$E14,$G$7:AO14,$A14,TRUE)+$D14,AO14)</f>
        <v>0</v>
      </c>
      <c r="AQ14" s="280">
        <f>IFERROR(HLOOKUP(AQ$7-$E14,$G$7:AP14,$A14,TRUE)+$D14,AP14)</f>
        <v>0</v>
      </c>
      <c r="AR14" s="280">
        <f>IFERROR(HLOOKUP(AR$7-$E14,$G$7:AQ14,$A14,TRUE)+$D14,AQ14)</f>
        <v>0</v>
      </c>
      <c r="AS14" s="280">
        <f>IFERROR(HLOOKUP(AS$7-$E14,$G$7:AR14,$A14,TRUE)+$D14,AR14)</f>
        <v>0</v>
      </c>
      <c r="AT14" s="280">
        <f>IFERROR(HLOOKUP(AT$7-$E14,$G$7:AS14,$A14,TRUE)+$D14,AS14)</f>
        <v>0</v>
      </c>
      <c r="AU14" s="280">
        <f>IFERROR(HLOOKUP(AU$7-$E14,$G$7:AT14,$A14,TRUE)+$D14,AT14)</f>
        <v>0</v>
      </c>
      <c r="AV14" s="280">
        <f>IFERROR(HLOOKUP(AV$7-$E14,$G$7:AU14,$A14,TRUE)+$D14,AU14)</f>
        <v>0</v>
      </c>
      <c r="AW14" s="280">
        <f>IFERROR(HLOOKUP(AW$7-$E14,$G$7:AV14,$A14,TRUE)+$D14,AV14)</f>
        <v>0</v>
      </c>
      <c r="AX14" s="280">
        <f>IFERROR(HLOOKUP(AX$7-$E14,$G$7:AW14,$A14,TRUE)+$D14,AW14)</f>
        <v>0</v>
      </c>
      <c r="AY14" s="280">
        <f>IFERROR(HLOOKUP(AY$7-$E14,$G$7:AX14,$A14,TRUE)+$D14,AX14)</f>
        <v>0</v>
      </c>
      <c r="AZ14" s="280">
        <f>IFERROR(HLOOKUP(AZ$7-$E14,$G$7:AY14,$A14,TRUE)+$D14,AY14)</f>
        <v>0</v>
      </c>
      <c r="BA14" s="280">
        <f>IFERROR(HLOOKUP(BA$7-$E14,$G$7:AZ14,$A14,TRUE)+$D14,AZ14)</f>
        <v>0</v>
      </c>
      <c r="BB14" s="280">
        <f>IFERROR(HLOOKUP(BB$7-$E14,$G$7:BA14,$A14,TRUE)+$D14,BA14)</f>
        <v>0</v>
      </c>
      <c r="BC14" s="280">
        <f>IFERROR(HLOOKUP(BC$7-$E14,$G$7:BB14,$A14,TRUE)+$D14,BB14)</f>
        <v>0</v>
      </c>
      <c r="BD14" s="280">
        <f>IFERROR(HLOOKUP(BD$7-$E14,$G$7:BC14,$A14,TRUE)+$D14,BC14)</f>
        <v>0</v>
      </c>
      <c r="BE14" s="280">
        <f>IFERROR(HLOOKUP(BE$7-$E14,$G$7:BD14,$A14,TRUE)+$D14,BD14)</f>
        <v>0</v>
      </c>
      <c r="BF14" s="280">
        <f>IFERROR(HLOOKUP(BF$7-$E14,$G$7:BE14,$A14,TRUE)+$D14,BE14)</f>
        <v>0</v>
      </c>
      <c r="BG14" s="280">
        <f>IFERROR(HLOOKUP(BG$7-$E14,$G$7:BF14,$A14,TRUE)+$D14,BF14)</f>
        <v>0</v>
      </c>
      <c r="BH14" s="280">
        <f>IFERROR(HLOOKUP(BH$7-$E14,$G$7:BG14,$A14,TRUE)+$D14,BG14)</f>
        <v>0</v>
      </c>
      <c r="BI14" s="280">
        <f>IFERROR(HLOOKUP(BI$7-$E14,$G$7:BH14,$A14,TRUE)+$D14,BH14)</f>
        <v>0</v>
      </c>
      <c r="BJ14" s="280">
        <f>IFERROR(HLOOKUP(BJ$7-$E14,$G$7:BI14,$A14,TRUE)+$D14,BI14)</f>
        <v>0</v>
      </c>
      <c r="BK14" s="280">
        <f>IFERROR(HLOOKUP(BK$7-$E14,$G$7:BJ14,$A14,TRUE)+$D14,BJ14)</f>
        <v>0</v>
      </c>
      <c r="BL14" s="280">
        <f>IFERROR(HLOOKUP(BL$7-$E14,$G$7:BK14,$A14,TRUE)+$D14,BK14)</f>
        <v>0</v>
      </c>
      <c r="BM14" s="280">
        <f>IFERROR(HLOOKUP(BM$7-$E14,$G$7:BL14,$A14,TRUE)+$D14,BL14)</f>
        <v>0</v>
      </c>
      <c r="BN14" s="281">
        <f>IFERROR(HLOOKUP(BN$7-$E14,$G$7:BM14,$A14,TRUE)+$D14,BM14)</f>
        <v>0</v>
      </c>
      <c r="BO14" t="s">
        <v>101</v>
      </c>
    </row>
    <row r="15" spans="1:67">
      <c r="A15" s="329">
        <v>9</v>
      </c>
      <c r="B15" s="115" t="s">
        <v>241</v>
      </c>
      <c r="C15" s="277">
        <v>1</v>
      </c>
      <c r="D15" s="277">
        <v>0</v>
      </c>
      <c r="E15" s="277">
        <v>12</v>
      </c>
      <c r="F15" s="280"/>
      <c r="G15" s="280">
        <f t="shared" si="1"/>
        <v>1</v>
      </c>
      <c r="H15" s="280">
        <f>IFERROR(HLOOKUP(H$7-$E15,$G$7:G15,$A15,TRUE)+$D15,G15)</f>
        <v>1</v>
      </c>
      <c r="I15" s="280">
        <f>IFERROR(HLOOKUP(I$7-$E15,$G$7:H15,$A15,TRUE)+$D15,H15)</f>
        <v>1</v>
      </c>
      <c r="J15" s="280">
        <f>IFERROR(HLOOKUP(J$7-$E15,$G$7:I15,$A15,TRUE)+$D15,I15)</f>
        <v>1</v>
      </c>
      <c r="K15" s="280">
        <f>IFERROR(HLOOKUP(K$7-$E15,$G$7:J15,$A15,TRUE)+$D15,J15)</f>
        <v>1</v>
      </c>
      <c r="L15" s="280">
        <f>IFERROR(HLOOKUP(L$7-$E15,$G$7:K15,$A15,TRUE)+$D15,K15)</f>
        <v>1</v>
      </c>
      <c r="M15" s="280">
        <f>IFERROR(HLOOKUP(M$7-$E15,$G$7:L15,$A15,TRUE)+$D15,L15)</f>
        <v>1</v>
      </c>
      <c r="N15" s="280">
        <f>IFERROR(HLOOKUP(N$7-$E15,$G$7:M15,$A15,TRUE)+$D15,M15)</f>
        <v>1</v>
      </c>
      <c r="O15" s="280">
        <f>IFERROR(HLOOKUP(O$7-$E15,$G$7:N15,$A15,TRUE)+$D15,N15)</f>
        <v>1</v>
      </c>
      <c r="P15" s="280">
        <f>IFERROR(HLOOKUP(P$7-$E15,$G$7:O15,$A15,TRUE)+$D15,O15)</f>
        <v>1</v>
      </c>
      <c r="Q15" s="280">
        <f>IFERROR(HLOOKUP(Q$7-$E15,$G$7:P15,$A15,TRUE)+$D15,P15)</f>
        <v>1</v>
      </c>
      <c r="R15" s="280">
        <f>IFERROR(HLOOKUP(R$7-$E15,$G$7:Q15,$A15,TRUE)+$D15,Q15)</f>
        <v>1</v>
      </c>
      <c r="S15" s="280">
        <f>IFERROR(HLOOKUP(S$7-$E15,$G$7:R15,$A15,TRUE)+$D15,R15)</f>
        <v>1</v>
      </c>
      <c r="T15" s="280">
        <f>IFERROR(HLOOKUP(T$7-$E15,$G$7:S15,$A15,TRUE)+$D15,S15)</f>
        <v>1</v>
      </c>
      <c r="U15" s="280">
        <f>IFERROR(HLOOKUP(U$7-$E15,$G$7:T15,$A15,TRUE)+$D15,T15)</f>
        <v>1</v>
      </c>
      <c r="V15" s="280">
        <f>IFERROR(HLOOKUP(V$7-$E15,$G$7:U15,$A15,TRUE)+$D15,U15)</f>
        <v>1</v>
      </c>
      <c r="W15" s="280">
        <f>IFERROR(HLOOKUP(W$7-$E15,$G$7:V15,$A15,TRUE)+$D15,V15)</f>
        <v>1</v>
      </c>
      <c r="X15" s="280">
        <f>IFERROR(HLOOKUP(X$7-$E15,$G$7:W15,$A15,TRUE)+$D15,W15)</f>
        <v>1</v>
      </c>
      <c r="Y15" s="280">
        <f>IFERROR(HLOOKUP(Y$7-$E15,$G$7:X15,$A15,TRUE)+$D15,X15)</f>
        <v>1</v>
      </c>
      <c r="Z15" s="280">
        <f>IFERROR(HLOOKUP(Z$7-$E15,$G$7:Y15,$A15,TRUE)+$D15,Y15)</f>
        <v>1</v>
      </c>
      <c r="AA15" s="280">
        <f>IFERROR(HLOOKUP(AA$7-$E15,$G$7:Z15,$A15,TRUE)+$D15,Z15)</f>
        <v>1</v>
      </c>
      <c r="AB15" s="280">
        <f>IFERROR(HLOOKUP(AB$7-$E15,$G$7:AA15,$A15,TRUE)+$D15,AA15)</f>
        <v>1</v>
      </c>
      <c r="AC15" s="280">
        <f>IFERROR(HLOOKUP(AC$7-$E15,$G$7:AB15,$A15,TRUE)+$D15,AB15)</f>
        <v>1</v>
      </c>
      <c r="AD15" s="280">
        <f>IFERROR(HLOOKUP(AD$7-$E15,$G$7:AC15,$A15,TRUE)+$D15,AC15)</f>
        <v>1</v>
      </c>
      <c r="AE15" s="280">
        <f>IFERROR(HLOOKUP(AE$7-$E15,$G$7:AD15,$A15,TRUE)+$D15,AD15)</f>
        <v>1</v>
      </c>
      <c r="AF15" s="280">
        <f>IFERROR(HLOOKUP(AF$7-$E15,$G$7:AE15,$A15,TRUE)+$D15,AE15)</f>
        <v>1</v>
      </c>
      <c r="AG15" s="280">
        <f>IFERROR(HLOOKUP(AG$7-$E15,$G$7:AF15,$A15,TRUE)+$D15,AF15)</f>
        <v>1</v>
      </c>
      <c r="AH15" s="280">
        <f>IFERROR(HLOOKUP(AH$7-$E15,$G$7:AG15,$A15,TRUE)+$D15,AG15)</f>
        <v>1</v>
      </c>
      <c r="AI15" s="280">
        <f>IFERROR(HLOOKUP(AI$7-$E15,$G$7:AH15,$A15,TRUE)+$D15,AH15)</f>
        <v>1</v>
      </c>
      <c r="AJ15" s="280">
        <f>IFERROR(HLOOKUP(AJ$7-$E15,$G$7:AI15,$A15,TRUE)+$D15,AI15)</f>
        <v>1</v>
      </c>
      <c r="AK15" s="280">
        <f>IFERROR(HLOOKUP(AK$7-$E15,$G$7:AJ15,$A15,TRUE)+$D15,AJ15)</f>
        <v>1</v>
      </c>
      <c r="AL15" s="280">
        <f>IFERROR(HLOOKUP(AL$7-$E15,$G$7:AK15,$A15,TRUE)+$D15,AK15)</f>
        <v>1</v>
      </c>
      <c r="AM15" s="280">
        <f>IFERROR(HLOOKUP(AM$7-$E15,$G$7:AL15,$A15,TRUE)+$D15,AL15)</f>
        <v>1</v>
      </c>
      <c r="AN15" s="280">
        <f>IFERROR(HLOOKUP(AN$7-$E15,$G$7:AM15,$A15,TRUE)+$D15,AM15)</f>
        <v>1</v>
      </c>
      <c r="AO15" s="280">
        <f>IFERROR(HLOOKUP(AO$7-$E15,$G$7:AN15,$A15,TRUE)+$D15,AN15)</f>
        <v>1</v>
      </c>
      <c r="AP15" s="280">
        <f>IFERROR(HLOOKUP(AP$7-$E15,$G$7:AO15,$A15,TRUE)+$D15,AO15)</f>
        <v>1</v>
      </c>
      <c r="AQ15" s="280">
        <f>IFERROR(HLOOKUP(AQ$7-$E15,$G$7:AP15,$A15,TRUE)+$D15,AP15)</f>
        <v>1</v>
      </c>
      <c r="AR15" s="280">
        <f>IFERROR(HLOOKUP(AR$7-$E15,$G$7:AQ15,$A15,TRUE)+$D15,AQ15)</f>
        <v>1</v>
      </c>
      <c r="AS15" s="280">
        <f>IFERROR(HLOOKUP(AS$7-$E15,$G$7:AR15,$A15,TRUE)+$D15,AR15)</f>
        <v>1</v>
      </c>
      <c r="AT15" s="280">
        <f>IFERROR(HLOOKUP(AT$7-$E15,$G$7:AS15,$A15,TRUE)+$D15,AS15)</f>
        <v>1</v>
      </c>
      <c r="AU15" s="280">
        <f>IFERROR(HLOOKUP(AU$7-$E15,$G$7:AT15,$A15,TRUE)+$D15,AT15)</f>
        <v>1</v>
      </c>
      <c r="AV15" s="280">
        <f>IFERROR(HLOOKUP(AV$7-$E15,$G$7:AU15,$A15,TRUE)+$D15,AU15)</f>
        <v>1</v>
      </c>
      <c r="AW15" s="280">
        <f>IFERROR(HLOOKUP(AW$7-$E15,$G$7:AV15,$A15,TRUE)+$D15,AV15)</f>
        <v>1</v>
      </c>
      <c r="AX15" s="280">
        <f>IFERROR(HLOOKUP(AX$7-$E15,$G$7:AW15,$A15,TRUE)+$D15,AW15)</f>
        <v>1</v>
      </c>
      <c r="AY15" s="280">
        <f>IFERROR(HLOOKUP(AY$7-$E15,$G$7:AX15,$A15,TRUE)+$D15,AX15)</f>
        <v>1</v>
      </c>
      <c r="AZ15" s="280">
        <f>IFERROR(HLOOKUP(AZ$7-$E15,$G$7:AY15,$A15,TRUE)+$D15,AY15)</f>
        <v>1</v>
      </c>
      <c r="BA15" s="280">
        <f>IFERROR(HLOOKUP(BA$7-$E15,$G$7:AZ15,$A15,TRUE)+$D15,AZ15)</f>
        <v>1</v>
      </c>
      <c r="BB15" s="280">
        <f>IFERROR(HLOOKUP(BB$7-$E15,$G$7:BA15,$A15,TRUE)+$D15,BA15)</f>
        <v>1</v>
      </c>
      <c r="BC15" s="280">
        <f>IFERROR(HLOOKUP(BC$7-$E15,$G$7:BB15,$A15,TRUE)+$D15,BB15)</f>
        <v>1</v>
      </c>
      <c r="BD15" s="280">
        <f>IFERROR(HLOOKUP(BD$7-$E15,$G$7:BC15,$A15,TRUE)+$D15,BC15)</f>
        <v>1</v>
      </c>
      <c r="BE15" s="280">
        <f>IFERROR(HLOOKUP(BE$7-$E15,$G$7:BD15,$A15,TRUE)+$D15,BD15)</f>
        <v>1</v>
      </c>
      <c r="BF15" s="280">
        <f>IFERROR(HLOOKUP(BF$7-$E15,$G$7:BE15,$A15,TRUE)+$D15,BE15)</f>
        <v>1</v>
      </c>
      <c r="BG15" s="280">
        <f>IFERROR(HLOOKUP(BG$7-$E15,$G$7:BF15,$A15,TRUE)+$D15,BF15)</f>
        <v>1</v>
      </c>
      <c r="BH15" s="280">
        <f>IFERROR(HLOOKUP(BH$7-$E15,$G$7:BG15,$A15,TRUE)+$D15,BG15)</f>
        <v>1</v>
      </c>
      <c r="BI15" s="280">
        <f>IFERROR(HLOOKUP(BI$7-$E15,$G$7:BH15,$A15,TRUE)+$D15,BH15)</f>
        <v>1</v>
      </c>
      <c r="BJ15" s="280">
        <f>IFERROR(HLOOKUP(BJ$7-$E15,$G$7:BI15,$A15,TRUE)+$D15,BI15)</f>
        <v>1</v>
      </c>
      <c r="BK15" s="280">
        <f>IFERROR(HLOOKUP(BK$7-$E15,$G$7:BJ15,$A15,TRUE)+$D15,BJ15)</f>
        <v>1</v>
      </c>
      <c r="BL15" s="280">
        <f>IFERROR(HLOOKUP(BL$7-$E15,$G$7:BK15,$A15,TRUE)+$D15,BK15)</f>
        <v>1</v>
      </c>
      <c r="BM15" s="280">
        <f>IFERROR(HLOOKUP(BM$7-$E15,$G$7:BL15,$A15,TRUE)+$D15,BL15)</f>
        <v>1</v>
      </c>
      <c r="BN15" s="281">
        <f>IFERROR(HLOOKUP(BN$7-$E15,$G$7:BM15,$A15,TRUE)+$D15,BM15)</f>
        <v>1</v>
      </c>
      <c r="BO15" t="s">
        <v>101</v>
      </c>
    </row>
    <row r="16" spans="1:67">
      <c r="A16" s="329">
        <v>10</v>
      </c>
      <c r="B16" s="115" t="s">
        <v>242</v>
      </c>
      <c r="C16" s="277"/>
      <c r="D16" s="277">
        <v>0</v>
      </c>
      <c r="E16" s="277">
        <v>12</v>
      </c>
      <c r="F16" s="280"/>
      <c r="G16" s="280">
        <f t="shared" si="1"/>
        <v>0</v>
      </c>
      <c r="H16" s="280">
        <f>IFERROR(HLOOKUP(H$7-$E16,$G$7:G16,$A16,TRUE)+$D16,G16)</f>
        <v>0</v>
      </c>
      <c r="I16" s="280">
        <f>IFERROR(HLOOKUP(I$7-$E16,$G$7:H16,$A16,TRUE)+$D16,H16)</f>
        <v>0</v>
      </c>
      <c r="J16" s="280">
        <f>IFERROR(HLOOKUP(J$7-$E16,$G$7:I16,$A16,TRUE)+$D16,I16)</f>
        <v>0</v>
      </c>
      <c r="K16" s="280">
        <f>IFERROR(HLOOKUP(K$7-$E16,$G$7:J16,$A16,TRUE)+$D16,J16)</f>
        <v>0</v>
      </c>
      <c r="L16" s="280">
        <f>IFERROR(HLOOKUP(L$7-$E16,$G$7:K16,$A16,TRUE)+$D16,K16)</f>
        <v>0</v>
      </c>
      <c r="M16" s="280">
        <f>IFERROR(HLOOKUP(M$7-$E16,$G$7:L16,$A16,TRUE)+$D16,L16)</f>
        <v>0</v>
      </c>
      <c r="N16" s="280">
        <f>IFERROR(HLOOKUP(N$7-$E16,$G$7:M16,$A16,TRUE)+$D16,M16)</f>
        <v>0</v>
      </c>
      <c r="O16" s="280">
        <f>IFERROR(HLOOKUP(O$7-$E16,$G$7:N16,$A16,TRUE)+$D16,N16)</f>
        <v>0</v>
      </c>
      <c r="P16" s="280">
        <f>IFERROR(HLOOKUP(P$7-$E16,$G$7:O16,$A16,TRUE)+$D16,O16)</f>
        <v>0</v>
      </c>
      <c r="Q16" s="280">
        <f>IFERROR(HLOOKUP(Q$7-$E16,$G$7:P16,$A16,TRUE)+$D16,P16)</f>
        <v>0</v>
      </c>
      <c r="R16" s="280">
        <f>IFERROR(HLOOKUP(R$7-$E16,$G$7:Q16,$A16,TRUE)+$D16,Q16)</f>
        <v>0</v>
      </c>
      <c r="S16" s="280">
        <f>IFERROR(HLOOKUP(S$7-$E16,$G$7:R16,$A16,TRUE)+$D16,R16)</f>
        <v>0</v>
      </c>
      <c r="T16" s="280">
        <f>IFERROR(HLOOKUP(T$7-$E16,$G$7:S16,$A16,TRUE)+$D16,S16)</f>
        <v>0</v>
      </c>
      <c r="U16" s="280">
        <f>IFERROR(HLOOKUP(U$7-$E16,$G$7:T16,$A16,TRUE)+$D16,T16)</f>
        <v>0</v>
      </c>
      <c r="V16" s="280">
        <f>IFERROR(HLOOKUP(V$7-$E16,$G$7:U16,$A16,TRUE)+$D16,U16)</f>
        <v>0</v>
      </c>
      <c r="W16" s="280">
        <f>IFERROR(HLOOKUP(W$7-$E16,$G$7:V16,$A16,TRUE)+$D16,V16)</f>
        <v>0</v>
      </c>
      <c r="X16" s="280">
        <f>IFERROR(HLOOKUP(X$7-$E16,$G$7:W16,$A16,TRUE)+$D16,W16)</f>
        <v>0</v>
      </c>
      <c r="Y16" s="280">
        <f>IFERROR(HLOOKUP(Y$7-$E16,$G$7:X16,$A16,TRUE)+$D16,X16)</f>
        <v>0</v>
      </c>
      <c r="Z16" s="280">
        <f>IFERROR(HLOOKUP(Z$7-$E16,$G$7:Y16,$A16,TRUE)+$D16,Y16)</f>
        <v>0</v>
      </c>
      <c r="AA16" s="280">
        <f>IFERROR(HLOOKUP(AA$7-$E16,$G$7:Z16,$A16,TRUE)+$D16,Z16)</f>
        <v>0</v>
      </c>
      <c r="AB16" s="280">
        <f>IFERROR(HLOOKUP(AB$7-$E16,$G$7:AA16,$A16,TRUE)+$D16,AA16)</f>
        <v>0</v>
      </c>
      <c r="AC16" s="280">
        <f>IFERROR(HLOOKUP(AC$7-$E16,$G$7:AB16,$A16,TRUE)+$D16,AB16)</f>
        <v>0</v>
      </c>
      <c r="AD16" s="280">
        <f>IFERROR(HLOOKUP(AD$7-$E16,$G$7:AC16,$A16,TRUE)+$D16,AC16)</f>
        <v>0</v>
      </c>
      <c r="AE16" s="280">
        <f>IFERROR(HLOOKUP(AE$7-$E16,$G$7:AD16,$A16,TRUE)+$D16,AD16)</f>
        <v>0</v>
      </c>
      <c r="AF16" s="280">
        <f>IFERROR(HLOOKUP(AF$7-$E16,$G$7:AE16,$A16,TRUE)+$D16,AE16)</f>
        <v>0</v>
      </c>
      <c r="AG16" s="280">
        <f>IFERROR(HLOOKUP(AG$7-$E16,$G$7:AF16,$A16,TRUE)+$D16,AF16)</f>
        <v>0</v>
      </c>
      <c r="AH16" s="280">
        <f>IFERROR(HLOOKUP(AH$7-$E16,$G$7:AG16,$A16,TRUE)+$D16,AG16)</f>
        <v>0</v>
      </c>
      <c r="AI16" s="280">
        <f>IFERROR(HLOOKUP(AI$7-$E16,$G$7:AH16,$A16,TRUE)+$D16,AH16)</f>
        <v>0</v>
      </c>
      <c r="AJ16" s="280">
        <f>IFERROR(HLOOKUP(AJ$7-$E16,$G$7:AI16,$A16,TRUE)+$D16,AI16)</f>
        <v>0</v>
      </c>
      <c r="AK16" s="280">
        <f>IFERROR(HLOOKUP(AK$7-$E16,$G$7:AJ16,$A16,TRUE)+$D16,AJ16)</f>
        <v>0</v>
      </c>
      <c r="AL16" s="280">
        <f>IFERROR(HLOOKUP(AL$7-$E16,$G$7:AK16,$A16,TRUE)+$D16,AK16)</f>
        <v>0</v>
      </c>
      <c r="AM16" s="280">
        <f>IFERROR(HLOOKUP(AM$7-$E16,$G$7:AL16,$A16,TRUE)+$D16,AL16)</f>
        <v>0</v>
      </c>
      <c r="AN16" s="280">
        <f>IFERROR(HLOOKUP(AN$7-$E16,$G$7:AM16,$A16,TRUE)+$D16,AM16)</f>
        <v>0</v>
      </c>
      <c r="AO16" s="280">
        <f>IFERROR(HLOOKUP(AO$7-$E16,$G$7:AN16,$A16,TRUE)+$D16,AN16)</f>
        <v>0</v>
      </c>
      <c r="AP16" s="280">
        <f>IFERROR(HLOOKUP(AP$7-$E16,$G$7:AO16,$A16,TRUE)+$D16,AO16)</f>
        <v>0</v>
      </c>
      <c r="AQ16" s="280">
        <f>IFERROR(HLOOKUP(AQ$7-$E16,$G$7:AP16,$A16,TRUE)+$D16,AP16)</f>
        <v>0</v>
      </c>
      <c r="AR16" s="280">
        <f>IFERROR(HLOOKUP(AR$7-$E16,$G$7:AQ16,$A16,TRUE)+$D16,AQ16)</f>
        <v>0</v>
      </c>
      <c r="AS16" s="280">
        <f>IFERROR(HLOOKUP(AS$7-$E16,$G$7:AR16,$A16,TRUE)+$D16,AR16)</f>
        <v>0</v>
      </c>
      <c r="AT16" s="280">
        <f>IFERROR(HLOOKUP(AT$7-$E16,$G$7:AS16,$A16,TRUE)+$D16,AS16)</f>
        <v>0</v>
      </c>
      <c r="AU16" s="280">
        <f>IFERROR(HLOOKUP(AU$7-$E16,$G$7:AT16,$A16,TRUE)+$D16,AT16)</f>
        <v>0</v>
      </c>
      <c r="AV16" s="280">
        <f>IFERROR(HLOOKUP(AV$7-$E16,$G$7:AU16,$A16,TRUE)+$D16,AU16)</f>
        <v>0</v>
      </c>
      <c r="AW16" s="280">
        <f>IFERROR(HLOOKUP(AW$7-$E16,$G$7:AV16,$A16,TRUE)+$D16,AV16)</f>
        <v>0</v>
      </c>
      <c r="AX16" s="280">
        <f>IFERROR(HLOOKUP(AX$7-$E16,$G$7:AW16,$A16,TRUE)+$D16,AW16)</f>
        <v>0</v>
      </c>
      <c r="AY16" s="280">
        <f>IFERROR(HLOOKUP(AY$7-$E16,$G$7:AX16,$A16,TRUE)+$D16,AX16)</f>
        <v>0</v>
      </c>
      <c r="AZ16" s="280">
        <f>IFERROR(HLOOKUP(AZ$7-$E16,$G$7:AY16,$A16,TRUE)+$D16,AY16)</f>
        <v>0</v>
      </c>
      <c r="BA16" s="280">
        <f>IFERROR(HLOOKUP(BA$7-$E16,$G$7:AZ16,$A16,TRUE)+$D16,AZ16)</f>
        <v>0</v>
      </c>
      <c r="BB16" s="280">
        <f>IFERROR(HLOOKUP(BB$7-$E16,$G$7:BA16,$A16,TRUE)+$D16,BA16)</f>
        <v>0</v>
      </c>
      <c r="BC16" s="280">
        <f>IFERROR(HLOOKUP(BC$7-$E16,$G$7:BB16,$A16,TRUE)+$D16,BB16)</f>
        <v>0</v>
      </c>
      <c r="BD16" s="280">
        <f>IFERROR(HLOOKUP(BD$7-$E16,$G$7:BC16,$A16,TRUE)+$D16,BC16)</f>
        <v>0</v>
      </c>
      <c r="BE16" s="280">
        <f>IFERROR(HLOOKUP(BE$7-$E16,$G$7:BD16,$A16,TRUE)+$D16,BD16)</f>
        <v>0</v>
      </c>
      <c r="BF16" s="280">
        <f>IFERROR(HLOOKUP(BF$7-$E16,$G$7:BE16,$A16,TRUE)+$D16,BE16)</f>
        <v>0</v>
      </c>
      <c r="BG16" s="280">
        <f>IFERROR(HLOOKUP(BG$7-$E16,$G$7:BF16,$A16,TRUE)+$D16,BF16)</f>
        <v>0</v>
      </c>
      <c r="BH16" s="280">
        <f>IFERROR(HLOOKUP(BH$7-$E16,$G$7:BG16,$A16,TRUE)+$D16,BG16)</f>
        <v>0</v>
      </c>
      <c r="BI16" s="280">
        <f>IFERROR(HLOOKUP(BI$7-$E16,$G$7:BH16,$A16,TRUE)+$D16,BH16)</f>
        <v>0</v>
      </c>
      <c r="BJ16" s="280">
        <f>IFERROR(HLOOKUP(BJ$7-$E16,$G$7:BI16,$A16,TRUE)+$D16,BI16)</f>
        <v>0</v>
      </c>
      <c r="BK16" s="280">
        <f>IFERROR(HLOOKUP(BK$7-$E16,$G$7:BJ16,$A16,TRUE)+$D16,BJ16)</f>
        <v>0</v>
      </c>
      <c r="BL16" s="280">
        <f>IFERROR(HLOOKUP(BL$7-$E16,$G$7:BK16,$A16,TRUE)+$D16,BK16)</f>
        <v>0</v>
      </c>
      <c r="BM16" s="280">
        <f>IFERROR(HLOOKUP(BM$7-$E16,$G$7:BL16,$A16,TRUE)+$D16,BL16)</f>
        <v>0</v>
      </c>
      <c r="BN16" s="281">
        <f>IFERROR(HLOOKUP(BN$7-$E16,$G$7:BM16,$A16,TRUE)+$D16,BM16)</f>
        <v>0</v>
      </c>
      <c r="BO16" t="s">
        <v>101</v>
      </c>
    </row>
    <row r="17" spans="1:67">
      <c r="A17" s="329">
        <v>11</v>
      </c>
      <c r="B17" s="115"/>
      <c r="C17" s="277"/>
      <c r="D17" s="277"/>
      <c r="E17" s="277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1"/>
      <c r="BO17" t="s">
        <v>101</v>
      </c>
    </row>
    <row r="18" spans="1:67">
      <c r="A18" s="329">
        <v>12</v>
      </c>
      <c r="B18" s="247" t="s">
        <v>125</v>
      </c>
      <c r="C18" s="277"/>
      <c r="D18" s="277"/>
      <c r="E18" s="277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1"/>
      <c r="BO18" t="s">
        <v>101</v>
      </c>
    </row>
    <row r="19" spans="1:67">
      <c r="A19" s="329">
        <v>13</v>
      </c>
      <c r="B19" s="115" t="s">
        <v>126</v>
      </c>
      <c r="C19" s="277">
        <v>1</v>
      </c>
      <c r="D19" s="277">
        <v>0</v>
      </c>
      <c r="E19" s="277">
        <v>12</v>
      </c>
      <c r="F19" s="280"/>
      <c r="G19" s="280">
        <f t="shared" ref="G19:G23" si="2">C19</f>
        <v>1</v>
      </c>
      <c r="H19" s="280">
        <f>IFERROR(HLOOKUP(H$7-$E19,$G$7:G19,$A19,TRUE)+$D19,G19)</f>
        <v>1</v>
      </c>
      <c r="I19" s="280">
        <f>IFERROR(HLOOKUP(I$7-$E19,$G$7:H19,$A19,TRUE)+$D19,H19)</f>
        <v>1</v>
      </c>
      <c r="J19" s="280">
        <f>IFERROR(HLOOKUP(J$7-$E19,$G$7:I19,$A19,TRUE)+$D19,I19)</f>
        <v>1</v>
      </c>
      <c r="K19" s="280">
        <f>IFERROR(HLOOKUP(K$7-$E19,$G$7:J19,$A19,TRUE)+$D19,J19)</f>
        <v>1</v>
      </c>
      <c r="L19" s="280">
        <f>IFERROR(HLOOKUP(L$7-$E19,$G$7:K19,$A19,TRUE)+$D19,K19)</f>
        <v>1</v>
      </c>
      <c r="M19" s="280">
        <f>IFERROR(HLOOKUP(M$7-$E19,$G$7:L19,$A19,TRUE)+$D19,L19)</f>
        <v>1</v>
      </c>
      <c r="N19" s="280">
        <f>IFERROR(HLOOKUP(N$7-$E19,$G$7:M19,$A19,TRUE)+$D19,M19)</f>
        <v>1</v>
      </c>
      <c r="O19" s="280">
        <f>IFERROR(HLOOKUP(O$7-$E19,$G$7:N19,$A19,TRUE)+$D19,N19)</f>
        <v>1</v>
      </c>
      <c r="P19" s="280">
        <f>IFERROR(HLOOKUP(P$7-$E19,$G$7:O19,$A19,TRUE)+$D19,O19)</f>
        <v>1</v>
      </c>
      <c r="Q19" s="280">
        <f>IFERROR(HLOOKUP(Q$7-$E19,$G$7:P19,$A19,TRUE)+$D19,P19)</f>
        <v>1</v>
      </c>
      <c r="R19" s="280">
        <f>IFERROR(HLOOKUP(R$7-$E19,$G$7:Q19,$A19,TRUE)+$D19,Q19)</f>
        <v>1</v>
      </c>
      <c r="S19" s="280">
        <f>IFERROR(HLOOKUP(S$7-$E19,$G$7:R19,$A19,TRUE)+$D19,R19)</f>
        <v>1</v>
      </c>
      <c r="T19" s="280">
        <f>IFERROR(HLOOKUP(T$7-$E19,$G$7:S19,$A19,TRUE)+$D19,S19)</f>
        <v>1</v>
      </c>
      <c r="U19" s="280">
        <f>IFERROR(HLOOKUP(U$7-$E19,$G$7:T19,$A19,TRUE)+$D19,T19)</f>
        <v>1</v>
      </c>
      <c r="V19" s="280">
        <f>IFERROR(HLOOKUP(V$7-$E19,$G$7:U19,$A19,TRUE)+$D19,U19)</f>
        <v>1</v>
      </c>
      <c r="W19" s="280">
        <f>IFERROR(HLOOKUP(W$7-$E19,$G$7:V19,$A19,TRUE)+$D19,V19)</f>
        <v>1</v>
      </c>
      <c r="X19" s="280">
        <f>IFERROR(HLOOKUP(X$7-$E19,$G$7:W19,$A19,TRUE)+$D19,W19)</f>
        <v>1</v>
      </c>
      <c r="Y19" s="280">
        <f>IFERROR(HLOOKUP(Y$7-$E19,$G$7:X19,$A19,TRUE)+$D19,X19)</f>
        <v>1</v>
      </c>
      <c r="Z19" s="280">
        <f>IFERROR(HLOOKUP(Z$7-$E19,$G$7:Y19,$A19,TRUE)+$D19,Y19)</f>
        <v>1</v>
      </c>
      <c r="AA19" s="280">
        <f>IFERROR(HLOOKUP(AA$7-$E19,$G$7:Z19,$A19,TRUE)+$D19,Z19)</f>
        <v>1</v>
      </c>
      <c r="AB19" s="280">
        <f>IFERROR(HLOOKUP(AB$7-$E19,$G$7:AA19,$A19,TRUE)+$D19,AA19)</f>
        <v>1</v>
      </c>
      <c r="AC19" s="280">
        <f>IFERROR(HLOOKUP(AC$7-$E19,$G$7:AB19,$A19,TRUE)+$D19,AB19)</f>
        <v>1</v>
      </c>
      <c r="AD19" s="280">
        <f>IFERROR(HLOOKUP(AD$7-$E19,$G$7:AC19,$A19,TRUE)+$D19,AC19)</f>
        <v>1</v>
      </c>
      <c r="AE19" s="280">
        <f>IFERROR(HLOOKUP(AE$7-$E19,$G$7:AD19,$A19,TRUE)+$D19,AD19)</f>
        <v>1</v>
      </c>
      <c r="AF19" s="280">
        <f>IFERROR(HLOOKUP(AF$7-$E19,$G$7:AE19,$A19,TRUE)+$D19,AE19)</f>
        <v>1</v>
      </c>
      <c r="AG19" s="280">
        <f>IFERROR(HLOOKUP(AG$7-$E19,$G$7:AF19,$A19,TRUE)+$D19,AF19)</f>
        <v>1</v>
      </c>
      <c r="AH19" s="280">
        <f>IFERROR(HLOOKUP(AH$7-$E19,$G$7:AG19,$A19,TRUE)+$D19,AG19)</f>
        <v>1</v>
      </c>
      <c r="AI19" s="280">
        <f>IFERROR(HLOOKUP(AI$7-$E19,$G$7:AH19,$A19,TRUE)+$D19,AH19)</f>
        <v>1</v>
      </c>
      <c r="AJ19" s="280">
        <f>IFERROR(HLOOKUP(AJ$7-$E19,$G$7:AI19,$A19,TRUE)+$D19,AI19)</f>
        <v>1</v>
      </c>
      <c r="AK19" s="280">
        <f>IFERROR(HLOOKUP(AK$7-$E19,$G$7:AJ19,$A19,TRUE)+$D19,AJ19)</f>
        <v>1</v>
      </c>
      <c r="AL19" s="280">
        <f>IFERROR(HLOOKUP(AL$7-$E19,$G$7:AK19,$A19,TRUE)+$D19,AK19)</f>
        <v>1</v>
      </c>
      <c r="AM19" s="280">
        <f>IFERROR(HLOOKUP(AM$7-$E19,$G$7:AL19,$A19,TRUE)+$D19,AL19)</f>
        <v>1</v>
      </c>
      <c r="AN19" s="280">
        <f>IFERROR(HLOOKUP(AN$7-$E19,$G$7:AM19,$A19,TRUE)+$D19,AM19)</f>
        <v>1</v>
      </c>
      <c r="AO19" s="280">
        <f>IFERROR(HLOOKUP(AO$7-$E19,$G$7:AN19,$A19,TRUE)+$D19,AN19)</f>
        <v>1</v>
      </c>
      <c r="AP19" s="280">
        <f>IFERROR(HLOOKUP(AP$7-$E19,$G$7:AO19,$A19,TRUE)+$D19,AO19)</f>
        <v>1</v>
      </c>
      <c r="AQ19" s="280">
        <f>IFERROR(HLOOKUP(AQ$7-$E19,$G$7:AP19,$A19,TRUE)+$D19,AP19)</f>
        <v>1</v>
      </c>
      <c r="AR19" s="280">
        <f>IFERROR(HLOOKUP(AR$7-$E19,$G$7:AQ19,$A19,TRUE)+$D19,AQ19)</f>
        <v>1</v>
      </c>
      <c r="AS19" s="280">
        <f>IFERROR(HLOOKUP(AS$7-$E19,$G$7:AR19,$A19,TRUE)+$D19,AR19)</f>
        <v>1</v>
      </c>
      <c r="AT19" s="280">
        <f>IFERROR(HLOOKUP(AT$7-$E19,$G$7:AS19,$A19,TRUE)+$D19,AS19)</f>
        <v>1</v>
      </c>
      <c r="AU19" s="280">
        <f>IFERROR(HLOOKUP(AU$7-$E19,$G$7:AT19,$A19,TRUE)+$D19,AT19)</f>
        <v>1</v>
      </c>
      <c r="AV19" s="280">
        <f>IFERROR(HLOOKUP(AV$7-$E19,$G$7:AU19,$A19,TRUE)+$D19,AU19)</f>
        <v>1</v>
      </c>
      <c r="AW19" s="280">
        <f>IFERROR(HLOOKUP(AW$7-$E19,$G$7:AV19,$A19,TRUE)+$D19,AV19)</f>
        <v>1</v>
      </c>
      <c r="AX19" s="280">
        <f>IFERROR(HLOOKUP(AX$7-$E19,$G$7:AW19,$A19,TRUE)+$D19,AW19)</f>
        <v>1</v>
      </c>
      <c r="AY19" s="280">
        <f>IFERROR(HLOOKUP(AY$7-$E19,$G$7:AX19,$A19,TRUE)+$D19,AX19)</f>
        <v>1</v>
      </c>
      <c r="AZ19" s="280">
        <f>IFERROR(HLOOKUP(AZ$7-$E19,$G$7:AY19,$A19,TRUE)+$D19,AY19)</f>
        <v>1</v>
      </c>
      <c r="BA19" s="280">
        <f>IFERROR(HLOOKUP(BA$7-$E19,$G$7:AZ19,$A19,TRUE)+$D19,AZ19)</f>
        <v>1</v>
      </c>
      <c r="BB19" s="280">
        <f>IFERROR(HLOOKUP(BB$7-$E19,$G$7:BA19,$A19,TRUE)+$D19,BA19)</f>
        <v>1</v>
      </c>
      <c r="BC19" s="280">
        <f>IFERROR(HLOOKUP(BC$7-$E19,$G$7:BB19,$A19,TRUE)+$D19,BB19)</f>
        <v>1</v>
      </c>
      <c r="BD19" s="280">
        <f>IFERROR(HLOOKUP(BD$7-$E19,$G$7:BC19,$A19,TRUE)+$D19,BC19)</f>
        <v>1</v>
      </c>
      <c r="BE19" s="280">
        <f>IFERROR(HLOOKUP(BE$7-$E19,$G$7:BD19,$A19,TRUE)+$D19,BD19)</f>
        <v>1</v>
      </c>
      <c r="BF19" s="280">
        <f>IFERROR(HLOOKUP(BF$7-$E19,$G$7:BE19,$A19,TRUE)+$D19,BE19)</f>
        <v>1</v>
      </c>
      <c r="BG19" s="280">
        <f>IFERROR(HLOOKUP(BG$7-$E19,$G$7:BF19,$A19,TRUE)+$D19,BF19)</f>
        <v>1</v>
      </c>
      <c r="BH19" s="280">
        <f>IFERROR(HLOOKUP(BH$7-$E19,$G$7:BG19,$A19,TRUE)+$D19,BG19)</f>
        <v>1</v>
      </c>
      <c r="BI19" s="280">
        <f>IFERROR(HLOOKUP(BI$7-$E19,$G$7:BH19,$A19,TRUE)+$D19,BH19)</f>
        <v>1</v>
      </c>
      <c r="BJ19" s="280">
        <f>IFERROR(HLOOKUP(BJ$7-$E19,$G$7:BI19,$A19,TRUE)+$D19,BI19)</f>
        <v>1</v>
      </c>
      <c r="BK19" s="280">
        <f>IFERROR(HLOOKUP(BK$7-$E19,$G$7:BJ19,$A19,TRUE)+$D19,BJ19)</f>
        <v>1</v>
      </c>
      <c r="BL19" s="280">
        <f>IFERROR(HLOOKUP(BL$7-$E19,$G$7:BK19,$A19,TRUE)+$D19,BK19)</f>
        <v>1</v>
      </c>
      <c r="BM19" s="280">
        <f>IFERROR(HLOOKUP(BM$7-$E19,$G$7:BL19,$A19,TRUE)+$D19,BL19)</f>
        <v>1</v>
      </c>
      <c r="BN19" s="281">
        <f>IFERROR(HLOOKUP(BN$7-$E19,$G$7:BM19,$A19,TRUE)+$D19,BM19)</f>
        <v>1</v>
      </c>
      <c r="BO19" t="s">
        <v>101</v>
      </c>
    </row>
    <row r="20" spans="1:67">
      <c r="A20" s="329">
        <v>14</v>
      </c>
      <c r="B20" s="115" t="s">
        <v>127</v>
      </c>
      <c r="C20" s="277"/>
      <c r="D20" s="277">
        <v>0</v>
      </c>
      <c r="E20" s="277">
        <v>12</v>
      </c>
      <c r="F20" s="280"/>
      <c r="G20" s="280">
        <f t="shared" si="2"/>
        <v>0</v>
      </c>
      <c r="H20" s="280">
        <f>IFERROR(HLOOKUP(H$7-$E20,$G$7:G20,$A20,TRUE)+$D20,G20)</f>
        <v>0</v>
      </c>
      <c r="I20" s="280">
        <f>IFERROR(HLOOKUP(I$7-$E20,$G$7:H20,$A20,TRUE)+$D20,H20)</f>
        <v>0</v>
      </c>
      <c r="J20" s="280">
        <f>IFERROR(HLOOKUP(J$7-$E20,$G$7:I20,$A20,TRUE)+$D20,I20)</f>
        <v>0</v>
      </c>
      <c r="K20" s="280">
        <f>IFERROR(HLOOKUP(K$7-$E20,$G$7:J20,$A20,TRUE)+$D20,J20)</f>
        <v>0</v>
      </c>
      <c r="L20" s="280">
        <f>IFERROR(HLOOKUP(L$7-$E20,$G$7:K20,$A20,TRUE)+$D20,K20)</f>
        <v>0</v>
      </c>
      <c r="M20" s="280">
        <f>IFERROR(HLOOKUP(M$7-$E20,$G$7:L20,$A20,TRUE)+$D20,L20)</f>
        <v>0</v>
      </c>
      <c r="N20" s="280">
        <f>IFERROR(HLOOKUP(N$7-$E20,$G$7:M20,$A20,TRUE)+$D20,M20)</f>
        <v>0</v>
      </c>
      <c r="O20" s="280">
        <f>IFERROR(HLOOKUP(O$7-$E20,$G$7:N20,$A20,TRUE)+$D20,N20)</f>
        <v>0</v>
      </c>
      <c r="P20" s="280">
        <f>IFERROR(HLOOKUP(P$7-$E20,$G$7:O20,$A20,TRUE)+$D20,O20)</f>
        <v>0</v>
      </c>
      <c r="Q20" s="280">
        <f>IFERROR(HLOOKUP(Q$7-$E20,$G$7:P20,$A20,TRUE)+$D20,P20)</f>
        <v>0</v>
      </c>
      <c r="R20" s="280">
        <f>IFERROR(HLOOKUP(R$7-$E20,$G$7:Q20,$A20,TRUE)+$D20,Q20)</f>
        <v>0</v>
      </c>
      <c r="S20" s="280">
        <f>IFERROR(HLOOKUP(S$7-$E20,$G$7:R20,$A20,TRUE)+$D20,R20)</f>
        <v>0</v>
      </c>
      <c r="T20" s="280">
        <f>IFERROR(HLOOKUP(T$7-$E20,$G$7:S20,$A20,TRUE)+$D20,S20)</f>
        <v>0</v>
      </c>
      <c r="U20" s="280">
        <f>IFERROR(HLOOKUP(U$7-$E20,$G$7:T20,$A20,TRUE)+$D20,T20)</f>
        <v>0</v>
      </c>
      <c r="V20" s="280">
        <f>IFERROR(HLOOKUP(V$7-$E20,$G$7:U20,$A20,TRUE)+$D20,U20)</f>
        <v>0</v>
      </c>
      <c r="W20" s="280">
        <f>IFERROR(HLOOKUP(W$7-$E20,$G$7:V20,$A20,TRUE)+$D20,V20)</f>
        <v>0</v>
      </c>
      <c r="X20" s="280">
        <f>IFERROR(HLOOKUP(X$7-$E20,$G$7:W20,$A20,TRUE)+$D20,W20)</f>
        <v>0</v>
      </c>
      <c r="Y20" s="280">
        <f>IFERROR(HLOOKUP(Y$7-$E20,$G$7:X20,$A20,TRUE)+$D20,X20)</f>
        <v>0</v>
      </c>
      <c r="Z20" s="280">
        <f>IFERROR(HLOOKUP(Z$7-$E20,$G$7:Y20,$A20,TRUE)+$D20,Y20)</f>
        <v>0</v>
      </c>
      <c r="AA20" s="280">
        <f>IFERROR(HLOOKUP(AA$7-$E20,$G$7:Z20,$A20,TRUE)+$D20,Z20)</f>
        <v>0</v>
      </c>
      <c r="AB20" s="280">
        <f>IFERROR(HLOOKUP(AB$7-$E20,$G$7:AA20,$A20,TRUE)+$D20,AA20)</f>
        <v>0</v>
      </c>
      <c r="AC20" s="280">
        <f>IFERROR(HLOOKUP(AC$7-$E20,$G$7:AB20,$A20,TRUE)+$D20,AB20)</f>
        <v>0</v>
      </c>
      <c r="AD20" s="280">
        <f>IFERROR(HLOOKUP(AD$7-$E20,$G$7:AC20,$A20,TRUE)+$D20,AC20)</f>
        <v>0</v>
      </c>
      <c r="AE20" s="280">
        <f>IFERROR(HLOOKUP(AE$7-$E20,$G$7:AD20,$A20,TRUE)+$D20,AD20)</f>
        <v>0</v>
      </c>
      <c r="AF20" s="280">
        <f>IFERROR(HLOOKUP(AF$7-$E20,$G$7:AE20,$A20,TRUE)+$D20,AE20)</f>
        <v>0</v>
      </c>
      <c r="AG20" s="280">
        <f>IFERROR(HLOOKUP(AG$7-$E20,$G$7:AF20,$A20,TRUE)+$D20,AF20)</f>
        <v>0</v>
      </c>
      <c r="AH20" s="280">
        <f>IFERROR(HLOOKUP(AH$7-$E20,$G$7:AG20,$A20,TRUE)+$D20,AG20)</f>
        <v>0</v>
      </c>
      <c r="AI20" s="280">
        <f>IFERROR(HLOOKUP(AI$7-$E20,$G$7:AH20,$A20,TRUE)+$D20,AH20)</f>
        <v>0</v>
      </c>
      <c r="AJ20" s="280">
        <f>IFERROR(HLOOKUP(AJ$7-$E20,$G$7:AI20,$A20,TRUE)+$D20,AI20)</f>
        <v>0</v>
      </c>
      <c r="AK20" s="280">
        <f>IFERROR(HLOOKUP(AK$7-$E20,$G$7:AJ20,$A20,TRUE)+$D20,AJ20)</f>
        <v>0</v>
      </c>
      <c r="AL20" s="280">
        <f>IFERROR(HLOOKUP(AL$7-$E20,$G$7:AK20,$A20,TRUE)+$D20,AK20)</f>
        <v>0</v>
      </c>
      <c r="AM20" s="280">
        <f>IFERROR(HLOOKUP(AM$7-$E20,$G$7:AL20,$A20,TRUE)+$D20,AL20)</f>
        <v>0</v>
      </c>
      <c r="AN20" s="280">
        <f>IFERROR(HLOOKUP(AN$7-$E20,$G$7:AM20,$A20,TRUE)+$D20,AM20)</f>
        <v>0</v>
      </c>
      <c r="AO20" s="280">
        <f>IFERROR(HLOOKUP(AO$7-$E20,$G$7:AN20,$A20,TRUE)+$D20,AN20)</f>
        <v>0</v>
      </c>
      <c r="AP20" s="280">
        <f>IFERROR(HLOOKUP(AP$7-$E20,$G$7:AO20,$A20,TRUE)+$D20,AO20)</f>
        <v>0</v>
      </c>
      <c r="AQ20" s="280">
        <f>IFERROR(HLOOKUP(AQ$7-$E20,$G$7:AP20,$A20,TRUE)+$D20,AP20)</f>
        <v>0</v>
      </c>
      <c r="AR20" s="280">
        <f>IFERROR(HLOOKUP(AR$7-$E20,$G$7:AQ20,$A20,TRUE)+$D20,AQ20)</f>
        <v>0</v>
      </c>
      <c r="AS20" s="280">
        <f>IFERROR(HLOOKUP(AS$7-$E20,$G$7:AR20,$A20,TRUE)+$D20,AR20)</f>
        <v>0</v>
      </c>
      <c r="AT20" s="280">
        <f>IFERROR(HLOOKUP(AT$7-$E20,$G$7:AS20,$A20,TRUE)+$D20,AS20)</f>
        <v>0</v>
      </c>
      <c r="AU20" s="280">
        <f>IFERROR(HLOOKUP(AU$7-$E20,$G$7:AT20,$A20,TRUE)+$D20,AT20)</f>
        <v>0</v>
      </c>
      <c r="AV20" s="280">
        <f>IFERROR(HLOOKUP(AV$7-$E20,$G$7:AU20,$A20,TRUE)+$D20,AU20)</f>
        <v>0</v>
      </c>
      <c r="AW20" s="280">
        <f>IFERROR(HLOOKUP(AW$7-$E20,$G$7:AV20,$A20,TRUE)+$D20,AV20)</f>
        <v>0</v>
      </c>
      <c r="AX20" s="280">
        <f>IFERROR(HLOOKUP(AX$7-$E20,$G$7:AW20,$A20,TRUE)+$D20,AW20)</f>
        <v>0</v>
      </c>
      <c r="AY20" s="280">
        <f>IFERROR(HLOOKUP(AY$7-$E20,$G$7:AX20,$A20,TRUE)+$D20,AX20)</f>
        <v>0</v>
      </c>
      <c r="AZ20" s="280">
        <f>IFERROR(HLOOKUP(AZ$7-$E20,$G$7:AY20,$A20,TRUE)+$D20,AY20)</f>
        <v>0</v>
      </c>
      <c r="BA20" s="280">
        <f>IFERROR(HLOOKUP(BA$7-$E20,$G$7:AZ20,$A20,TRUE)+$D20,AZ20)</f>
        <v>0</v>
      </c>
      <c r="BB20" s="280">
        <f>IFERROR(HLOOKUP(BB$7-$E20,$G$7:BA20,$A20,TRUE)+$D20,BA20)</f>
        <v>0</v>
      </c>
      <c r="BC20" s="280">
        <f>IFERROR(HLOOKUP(BC$7-$E20,$G$7:BB20,$A20,TRUE)+$D20,BB20)</f>
        <v>0</v>
      </c>
      <c r="BD20" s="280">
        <f>IFERROR(HLOOKUP(BD$7-$E20,$G$7:BC20,$A20,TRUE)+$D20,BC20)</f>
        <v>0</v>
      </c>
      <c r="BE20" s="280">
        <f>IFERROR(HLOOKUP(BE$7-$E20,$G$7:BD20,$A20,TRUE)+$D20,BD20)</f>
        <v>0</v>
      </c>
      <c r="BF20" s="280">
        <f>IFERROR(HLOOKUP(BF$7-$E20,$G$7:BE20,$A20,TRUE)+$D20,BE20)</f>
        <v>0</v>
      </c>
      <c r="BG20" s="280">
        <f>IFERROR(HLOOKUP(BG$7-$E20,$G$7:BF20,$A20,TRUE)+$D20,BF20)</f>
        <v>0</v>
      </c>
      <c r="BH20" s="280">
        <f>IFERROR(HLOOKUP(BH$7-$E20,$G$7:BG20,$A20,TRUE)+$D20,BG20)</f>
        <v>0</v>
      </c>
      <c r="BI20" s="280">
        <f>IFERROR(HLOOKUP(BI$7-$E20,$G$7:BH20,$A20,TRUE)+$D20,BH20)</f>
        <v>0</v>
      </c>
      <c r="BJ20" s="280">
        <f>IFERROR(HLOOKUP(BJ$7-$E20,$G$7:BI20,$A20,TRUE)+$D20,BI20)</f>
        <v>0</v>
      </c>
      <c r="BK20" s="280">
        <f>IFERROR(HLOOKUP(BK$7-$E20,$G$7:BJ20,$A20,TRUE)+$D20,BJ20)</f>
        <v>0</v>
      </c>
      <c r="BL20" s="280">
        <f>IFERROR(HLOOKUP(BL$7-$E20,$G$7:BK20,$A20,TRUE)+$D20,BK20)</f>
        <v>0</v>
      </c>
      <c r="BM20" s="280">
        <f>IFERROR(HLOOKUP(BM$7-$E20,$G$7:BL20,$A20,TRUE)+$D20,BL20)</f>
        <v>0</v>
      </c>
      <c r="BN20" s="281">
        <f>IFERROR(HLOOKUP(BN$7-$E20,$G$7:BM20,$A20,TRUE)+$D20,BM20)</f>
        <v>0</v>
      </c>
      <c r="BO20" t="s">
        <v>101</v>
      </c>
    </row>
    <row r="21" spans="1:67">
      <c r="A21" s="329">
        <v>15</v>
      </c>
      <c r="B21" s="115" t="s">
        <v>243</v>
      </c>
      <c r="C21" s="277"/>
      <c r="D21" s="277">
        <v>0</v>
      </c>
      <c r="E21" s="277">
        <v>12</v>
      </c>
      <c r="F21" s="280"/>
      <c r="G21" s="280">
        <f t="shared" si="2"/>
        <v>0</v>
      </c>
      <c r="H21" s="280">
        <f>IFERROR(HLOOKUP(H$7-$E21,$G$7:G21,$A21,TRUE)+$D21,G21)</f>
        <v>0</v>
      </c>
      <c r="I21" s="280">
        <f>IFERROR(HLOOKUP(I$7-$E21,$G$7:H21,$A21,TRUE)+$D21,H21)</f>
        <v>0</v>
      </c>
      <c r="J21" s="280">
        <f>IFERROR(HLOOKUP(J$7-$E21,$G$7:I21,$A21,TRUE)+$D21,I21)</f>
        <v>0</v>
      </c>
      <c r="K21" s="280">
        <f>IFERROR(HLOOKUP(K$7-$E21,$G$7:J21,$A21,TRUE)+$D21,J21)</f>
        <v>0</v>
      </c>
      <c r="L21" s="280">
        <f>IFERROR(HLOOKUP(L$7-$E21,$G$7:K21,$A21,TRUE)+$D21,K21)</f>
        <v>0</v>
      </c>
      <c r="M21" s="280">
        <f>IFERROR(HLOOKUP(M$7-$E21,$G$7:L21,$A21,TRUE)+$D21,L21)</f>
        <v>0</v>
      </c>
      <c r="N21" s="280">
        <f>IFERROR(HLOOKUP(N$7-$E21,$G$7:M21,$A21,TRUE)+$D21,M21)</f>
        <v>0</v>
      </c>
      <c r="O21" s="280">
        <f>IFERROR(HLOOKUP(O$7-$E21,$G$7:N21,$A21,TRUE)+$D21,N21)</f>
        <v>0</v>
      </c>
      <c r="P21" s="280">
        <f>IFERROR(HLOOKUP(P$7-$E21,$G$7:O21,$A21,TRUE)+$D21,O21)</f>
        <v>0</v>
      </c>
      <c r="Q21" s="280">
        <f>IFERROR(HLOOKUP(Q$7-$E21,$G$7:P21,$A21,TRUE)+$D21,P21)</f>
        <v>0</v>
      </c>
      <c r="R21" s="280">
        <f>IFERROR(HLOOKUP(R$7-$E21,$G$7:Q21,$A21,TRUE)+$D21,Q21)</f>
        <v>0</v>
      </c>
      <c r="S21" s="280">
        <f>IFERROR(HLOOKUP(S$7-$E21,$G$7:R21,$A21,TRUE)+$D21,R21)</f>
        <v>0</v>
      </c>
      <c r="T21" s="280">
        <f>IFERROR(HLOOKUP(T$7-$E21,$G$7:S21,$A21,TRUE)+$D21,S21)</f>
        <v>0</v>
      </c>
      <c r="U21" s="280">
        <f>IFERROR(HLOOKUP(U$7-$E21,$G$7:T21,$A21,TRUE)+$D21,T21)</f>
        <v>0</v>
      </c>
      <c r="V21" s="280">
        <f>IFERROR(HLOOKUP(V$7-$E21,$G$7:U21,$A21,TRUE)+$D21,U21)</f>
        <v>0</v>
      </c>
      <c r="W21" s="280">
        <f>IFERROR(HLOOKUP(W$7-$E21,$G$7:V21,$A21,TRUE)+$D21,V21)</f>
        <v>0</v>
      </c>
      <c r="X21" s="280">
        <f>IFERROR(HLOOKUP(X$7-$E21,$G$7:W21,$A21,TRUE)+$D21,W21)</f>
        <v>0</v>
      </c>
      <c r="Y21" s="280">
        <f>IFERROR(HLOOKUP(Y$7-$E21,$G$7:X21,$A21,TRUE)+$D21,X21)</f>
        <v>0</v>
      </c>
      <c r="Z21" s="280">
        <f>IFERROR(HLOOKUP(Z$7-$E21,$G$7:Y21,$A21,TRUE)+$D21,Y21)</f>
        <v>0</v>
      </c>
      <c r="AA21" s="280">
        <f>IFERROR(HLOOKUP(AA$7-$E21,$G$7:Z21,$A21,TRUE)+$D21,Z21)</f>
        <v>0</v>
      </c>
      <c r="AB21" s="280">
        <f>IFERROR(HLOOKUP(AB$7-$E21,$G$7:AA21,$A21,TRUE)+$D21,AA21)</f>
        <v>0</v>
      </c>
      <c r="AC21" s="280">
        <f>IFERROR(HLOOKUP(AC$7-$E21,$G$7:AB21,$A21,TRUE)+$D21,AB21)</f>
        <v>0</v>
      </c>
      <c r="AD21" s="280">
        <f>IFERROR(HLOOKUP(AD$7-$E21,$G$7:AC21,$A21,TRUE)+$D21,AC21)</f>
        <v>0</v>
      </c>
      <c r="AE21" s="280">
        <f>IFERROR(HLOOKUP(AE$7-$E21,$G$7:AD21,$A21,TRUE)+$D21,AD21)</f>
        <v>0</v>
      </c>
      <c r="AF21" s="280">
        <f>IFERROR(HLOOKUP(AF$7-$E21,$G$7:AE21,$A21,TRUE)+$D21,AE21)</f>
        <v>0</v>
      </c>
      <c r="AG21" s="280">
        <f>IFERROR(HLOOKUP(AG$7-$E21,$G$7:AF21,$A21,TRUE)+$D21,AF21)</f>
        <v>0</v>
      </c>
      <c r="AH21" s="280">
        <f>IFERROR(HLOOKUP(AH$7-$E21,$G$7:AG21,$A21,TRUE)+$D21,AG21)</f>
        <v>0</v>
      </c>
      <c r="AI21" s="280">
        <f>IFERROR(HLOOKUP(AI$7-$E21,$G$7:AH21,$A21,TRUE)+$D21,AH21)</f>
        <v>0</v>
      </c>
      <c r="AJ21" s="280">
        <f>IFERROR(HLOOKUP(AJ$7-$E21,$G$7:AI21,$A21,TRUE)+$D21,AI21)</f>
        <v>0</v>
      </c>
      <c r="AK21" s="280">
        <f>IFERROR(HLOOKUP(AK$7-$E21,$G$7:AJ21,$A21,TRUE)+$D21,AJ21)</f>
        <v>0</v>
      </c>
      <c r="AL21" s="280">
        <f>IFERROR(HLOOKUP(AL$7-$E21,$G$7:AK21,$A21,TRUE)+$D21,AK21)</f>
        <v>0</v>
      </c>
      <c r="AM21" s="280">
        <f>IFERROR(HLOOKUP(AM$7-$E21,$G$7:AL21,$A21,TRUE)+$D21,AL21)</f>
        <v>0</v>
      </c>
      <c r="AN21" s="280">
        <f>IFERROR(HLOOKUP(AN$7-$E21,$G$7:AM21,$A21,TRUE)+$D21,AM21)</f>
        <v>0</v>
      </c>
      <c r="AO21" s="280">
        <f>IFERROR(HLOOKUP(AO$7-$E21,$G$7:AN21,$A21,TRUE)+$D21,AN21)</f>
        <v>0</v>
      </c>
      <c r="AP21" s="280">
        <f>IFERROR(HLOOKUP(AP$7-$E21,$G$7:AO21,$A21,TRUE)+$D21,AO21)</f>
        <v>0</v>
      </c>
      <c r="AQ21" s="280">
        <f>IFERROR(HLOOKUP(AQ$7-$E21,$G$7:AP21,$A21,TRUE)+$D21,AP21)</f>
        <v>0</v>
      </c>
      <c r="AR21" s="280">
        <f>IFERROR(HLOOKUP(AR$7-$E21,$G$7:AQ21,$A21,TRUE)+$D21,AQ21)</f>
        <v>0</v>
      </c>
      <c r="AS21" s="280">
        <f>IFERROR(HLOOKUP(AS$7-$E21,$G$7:AR21,$A21,TRUE)+$D21,AR21)</f>
        <v>0</v>
      </c>
      <c r="AT21" s="280">
        <f>IFERROR(HLOOKUP(AT$7-$E21,$G$7:AS21,$A21,TRUE)+$D21,AS21)</f>
        <v>0</v>
      </c>
      <c r="AU21" s="280">
        <f>IFERROR(HLOOKUP(AU$7-$E21,$G$7:AT21,$A21,TRUE)+$D21,AT21)</f>
        <v>0</v>
      </c>
      <c r="AV21" s="280">
        <f>IFERROR(HLOOKUP(AV$7-$E21,$G$7:AU21,$A21,TRUE)+$D21,AU21)</f>
        <v>0</v>
      </c>
      <c r="AW21" s="280">
        <f>IFERROR(HLOOKUP(AW$7-$E21,$G$7:AV21,$A21,TRUE)+$D21,AV21)</f>
        <v>0</v>
      </c>
      <c r="AX21" s="280">
        <f>IFERROR(HLOOKUP(AX$7-$E21,$G$7:AW21,$A21,TRUE)+$D21,AW21)</f>
        <v>0</v>
      </c>
      <c r="AY21" s="280">
        <f>IFERROR(HLOOKUP(AY$7-$E21,$G$7:AX21,$A21,TRUE)+$D21,AX21)</f>
        <v>0</v>
      </c>
      <c r="AZ21" s="280">
        <f>IFERROR(HLOOKUP(AZ$7-$E21,$G$7:AY21,$A21,TRUE)+$D21,AY21)</f>
        <v>0</v>
      </c>
      <c r="BA21" s="280">
        <f>IFERROR(HLOOKUP(BA$7-$E21,$G$7:AZ21,$A21,TRUE)+$D21,AZ21)</f>
        <v>0</v>
      </c>
      <c r="BB21" s="280">
        <f>IFERROR(HLOOKUP(BB$7-$E21,$G$7:BA21,$A21,TRUE)+$D21,BA21)</f>
        <v>0</v>
      </c>
      <c r="BC21" s="280">
        <f>IFERROR(HLOOKUP(BC$7-$E21,$G$7:BB21,$A21,TRUE)+$D21,BB21)</f>
        <v>0</v>
      </c>
      <c r="BD21" s="280">
        <f>IFERROR(HLOOKUP(BD$7-$E21,$G$7:BC21,$A21,TRUE)+$D21,BC21)</f>
        <v>0</v>
      </c>
      <c r="BE21" s="280">
        <f>IFERROR(HLOOKUP(BE$7-$E21,$G$7:BD21,$A21,TRUE)+$D21,BD21)</f>
        <v>0</v>
      </c>
      <c r="BF21" s="280">
        <f>IFERROR(HLOOKUP(BF$7-$E21,$G$7:BE21,$A21,TRUE)+$D21,BE21)</f>
        <v>0</v>
      </c>
      <c r="BG21" s="280">
        <f>IFERROR(HLOOKUP(BG$7-$E21,$G$7:BF21,$A21,TRUE)+$D21,BF21)</f>
        <v>0</v>
      </c>
      <c r="BH21" s="280">
        <f>IFERROR(HLOOKUP(BH$7-$E21,$G$7:BG21,$A21,TRUE)+$D21,BG21)</f>
        <v>0</v>
      </c>
      <c r="BI21" s="280">
        <f>IFERROR(HLOOKUP(BI$7-$E21,$G$7:BH21,$A21,TRUE)+$D21,BH21)</f>
        <v>0</v>
      </c>
      <c r="BJ21" s="280">
        <f>IFERROR(HLOOKUP(BJ$7-$E21,$G$7:BI21,$A21,TRUE)+$D21,BI21)</f>
        <v>0</v>
      </c>
      <c r="BK21" s="280">
        <f>IFERROR(HLOOKUP(BK$7-$E21,$G$7:BJ21,$A21,TRUE)+$D21,BJ21)</f>
        <v>0</v>
      </c>
      <c r="BL21" s="280">
        <f>IFERROR(HLOOKUP(BL$7-$E21,$G$7:BK21,$A21,TRUE)+$D21,BK21)</f>
        <v>0</v>
      </c>
      <c r="BM21" s="280">
        <f>IFERROR(HLOOKUP(BM$7-$E21,$G$7:BL21,$A21,TRUE)+$D21,BL21)</f>
        <v>0</v>
      </c>
      <c r="BN21" s="281">
        <f>IFERROR(HLOOKUP(BN$7-$E21,$G$7:BM21,$A21,TRUE)+$D21,BM21)</f>
        <v>0</v>
      </c>
      <c r="BO21" t="s">
        <v>101</v>
      </c>
    </row>
    <row r="22" spans="1:67">
      <c r="A22" s="329">
        <v>16</v>
      </c>
      <c r="B22" s="115" t="s">
        <v>128</v>
      </c>
      <c r="C22" s="277">
        <v>7</v>
      </c>
      <c r="D22" s="277">
        <v>2</v>
      </c>
      <c r="E22" s="277">
        <v>12</v>
      </c>
      <c r="F22" s="280"/>
      <c r="G22" s="280">
        <f t="shared" si="2"/>
        <v>7</v>
      </c>
      <c r="H22" s="280">
        <f>IFERROR(HLOOKUP(H$7-$E22,$G$7:G22,$A22,TRUE)+$D22,G22)</f>
        <v>7</v>
      </c>
      <c r="I22" s="280">
        <f>IFERROR(HLOOKUP(I$7-$E22,$G$7:H22,$A22,TRUE)+$D22,H22)</f>
        <v>7</v>
      </c>
      <c r="J22" s="280">
        <f>IFERROR(HLOOKUP(J$7-$E22,$G$7:I22,$A22,TRUE)+$D22,I22)</f>
        <v>7</v>
      </c>
      <c r="K22" s="280">
        <f>IFERROR(HLOOKUP(K$7-$E22,$G$7:J22,$A22,TRUE)+$D22,J22)</f>
        <v>7</v>
      </c>
      <c r="L22" s="280">
        <f>IFERROR(HLOOKUP(L$7-$E22,$G$7:K22,$A22,TRUE)+$D22,K22)</f>
        <v>7</v>
      </c>
      <c r="M22" s="280">
        <f>IFERROR(HLOOKUP(M$7-$E22,$G$7:L22,$A22,TRUE)+$D22,L22)</f>
        <v>7</v>
      </c>
      <c r="N22" s="280">
        <f>IFERROR(HLOOKUP(N$7-$E22,$G$7:M22,$A22,TRUE)+$D22,M22)</f>
        <v>7</v>
      </c>
      <c r="O22" s="280">
        <f>IFERROR(HLOOKUP(O$7-$E22,$G$7:N22,$A22,TRUE)+$D22,N22)</f>
        <v>7</v>
      </c>
      <c r="P22" s="280">
        <f>IFERROR(HLOOKUP(P$7-$E22,$G$7:O22,$A22,TRUE)+$D22,O22)</f>
        <v>7</v>
      </c>
      <c r="Q22" s="280">
        <f>IFERROR(HLOOKUP(Q$7-$E22,$G$7:P22,$A22,TRUE)+$D22,P22)</f>
        <v>7</v>
      </c>
      <c r="R22" s="280">
        <f>IFERROR(HLOOKUP(R$7-$E22,$G$7:Q22,$A22,TRUE)+$D22,Q22)</f>
        <v>7</v>
      </c>
      <c r="S22" s="280">
        <f>IFERROR(HLOOKUP(S$7-$E22,$G$7:R22,$A22,TRUE)+$D22,R22)</f>
        <v>9</v>
      </c>
      <c r="T22" s="280">
        <f>IFERROR(HLOOKUP(T$7-$E22,$G$7:S22,$A22,TRUE)+$D22,S22)</f>
        <v>9</v>
      </c>
      <c r="U22" s="280">
        <f>IFERROR(HLOOKUP(U$7-$E22,$G$7:T22,$A22,TRUE)+$D22,T22)</f>
        <v>9</v>
      </c>
      <c r="V22" s="280">
        <f>IFERROR(HLOOKUP(V$7-$E22,$G$7:U22,$A22,TRUE)+$D22,U22)</f>
        <v>9</v>
      </c>
      <c r="W22" s="280">
        <f>IFERROR(HLOOKUP(W$7-$E22,$G$7:V22,$A22,TRUE)+$D22,V22)</f>
        <v>9</v>
      </c>
      <c r="X22" s="280">
        <f>IFERROR(HLOOKUP(X$7-$E22,$G$7:W22,$A22,TRUE)+$D22,W22)</f>
        <v>9</v>
      </c>
      <c r="Y22" s="280">
        <f>IFERROR(HLOOKUP(Y$7-$E22,$G$7:X22,$A22,TRUE)+$D22,X22)</f>
        <v>9</v>
      </c>
      <c r="Z22" s="280">
        <f>IFERROR(HLOOKUP(Z$7-$E22,$G$7:Y22,$A22,TRUE)+$D22,Y22)</f>
        <v>9</v>
      </c>
      <c r="AA22" s="280">
        <f>IFERROR(HLOOKUP(AA$7-$E22,$G$7:Z22,$A22,TRUE)+$D22,Z22)</f>
        <v>9</v>
      </c>
      <c r="AB22" s="280">
        <f>IFERROR(HLOOKUP(AB$7-$E22,$G$7:AA22,$A22,TRUE)+$D22,AA22)</f>
        <v>9</v>
      </c>
      <c r="AC22" s="280">
        <f>IFERROR(HLOOKUP(AC$7-$E22,$G$7:AB22,$A22,TRUE)+$D22,AB22)</f>
        <v>9</v>
      </c>
      <c r="AD22" s="280">
        <f>IFERROR(HLOOKUP(AD$7-$E22,$G$7:AC22,$A22,TRUE)+$D22,AC22)</f>
        <v>9</v>
      </c>
      <c r="AE22" s="280">
        <f>IFERROR(HLOOKUP(AE$7-$E22,$G$7:AD22,$A22,TRUE)+$D22,AD22)</f>
        <v>11</v>
      </c>
      <c r="AF22" s="280">
        <f>IFERROR(HLOOKUP(AF$7-$E22,$G$7:AE22,$A22,TRUE)+$D22,AE22)</f>
        <v>11</v>
      </c>
      <c r="AG22" s="280">
        <f>IFERROR(HLOOKUP(AG$7-$E22,$G$7:AF22,$A22,TRUE)+$D22,AF22)</f>
        <v>11</v>
      </c>
      <c r="AH22" s="280">
        <f>IFERROR(HLOOKUP(AH$7-$E22,$G$7:AG22,$A22,TRUE)+$D22,AG22)</f>
        <v>11</v>
      </c>
      <c r="AI22" s="280">
        <f>IFERROR(HLOOKUP(AI$7-$E22,$G$7:AH22,$A22,TRUE)+$D22,AH22)</f>
        <v>11</v>
      </c>
      <c r="AJ22" s="280">
        <f>IFERROR(HLOOKUP(AJ$7-$E22,$G$7:AI22,$A22,TRUE)+$D22,AI22)</f>
        <v>11</v>
      </c>
      <c r="AK22" s="280">
        <f>IFERROR(HLOOKUP(AK$7-$E22,$G$7:AJ22,$A22,TRUE)+$D22,AJ22)</f>
        <v>11</v>
      </c>
      <c r="AL22" s="280">
        <f>IFERROR(HLOOKUP(AL$7-$E22,$G$7:AK22,$A22,TRUE)+$D22,AK22)</f>
        <v>11</v>
      </c>
      <c r="AM22" s="280">
        <f>IFERROR(HLOOKUP(AM$7-$E22,$G$7:AL22,$A22,TRUE)+$D22,AL22)</f>
        <v>11</v>
      </c>
      <c r="AN22" s="280">
        <f>IFERROR(HLOOKUP(AN$7-$E22,$G$7:AM22,$A22,TRUE)+$D22,AM22)</f>
        <v>11</v>
      </c>
      <c r="AO22" s="280">
        <f>IFERROR(HLOOKUP(AO$7-$E22,$G$7:AN22,$A22,TRUE)+$D22,AN22)</f>
        <v>11</v>
      </c>
      <c r="AP22" s="280">
        <f>IFERROR(HLOOKUP(AP$7-$E22,$G$7:AO22,$A22,TRUE)+$D22,AO22)</f>
        <v>11</v>
      </c>
      <c r="AQ22" s="280">
        <f>IFERROR(HLOOKUP(AQ$7-$E22,$G$7:AP22,$A22,TRUE)+$D22,AP22)</f>
        <v>13</v>
      </c>
      <c r="AR22" s="280">
        <f>IFERROR(HLOOKUP(AR$7-$E22,$G$7:AQ22,$A22,TRUE)+$D22,AQ22)</f>
        <v>13</v>
      </c>
      <c r="AS22" s="280">
        <f>IFERROR(HLOOKUP(AS$7-$E22,$G$7:AR22,$A22,TRUE)+$D22,AR22)</f>
        <v>13</v>
      </c>
      <c r="AT22" s="280">
        <f>IFERROR(HLOOKUP(AT$7-$E22,$G$7:AS22,$A22,TRUE)+$D22,AS22)</f>
        <v>13</v>
      </c>
      <c r="AU22" s="280">
        <f>IFERROR(HLOOKUP(AU$7-$E22,$G$7:AT22,$A22,TRUE)+$D22,AT22)</f>
        <v>13</v>
      </c>
      <c r="AV22" s="280">
        <f>IFERROR(HLOOKUP(AV$7-$E22,$G$7:AU22,$A22,TRUE)+$D22,AU22)</f>
        <v>13</v>
      </c>
      <c r="AW22" s="280">
        <f>IFERROR(HLOOKUP(AW$7-$E22,$G$7:AV22,$A22,TRUE)+$D22,AV22)</f>
        <v>13</v>
      </c>
      <c r="AX22" s="280">
        <f>IFERROR(HLOOKUP(AX$7-$E22,$G$7:AW22,$A22,TRUE)+$D22,AW22)</f>
        <v>13</v>
      </c>
      <c r="AY22" s="280">
        <f>IFERROR(HLOOKUP(AY$7-$E22,$G$7:AX22,$A22,TRUE)+$D22,AX22)</f>
        <v>13</v>
      </c>
      <c r="AZ22" s="280">
        <f>IFERROR(HLOOKUP(AZ$7-$E22,$G$7:AY22,$A22,TRUE)+$D22,AY22)</f>
        <v>13</v>
      </c>
      <c r="BA22" s="280">
        <f>IFERROR(HLOOKUP(BA$7-$E22,$G$7:AZ22,$A22,TRUE)+$D22,AZ22)</f>
        <v>13</v>
      </c>
      <c r="BB22" s="280">
        <f>IFERROR(HLOOKUP(BB$7-$E22,$G$7:BA22,$A22,TRUE)+$D22,BA22)</f>
        <v>13</v>
      </c>
      <c r="BC22" s="280">
        <f>IFERROR(HLOOKUP(BC$7-$E22,$G$7:BB22,$A22,TRUE)+$D22,BB22)</f>
        <v>15</v>
      </c>
      <c r="BD22" s="280">
        <f>IFERROR(HLOOKUP(BD$7-$E22,$G$7:BC22,$A22,TRUE)+$D22,BC22)</f>
        <v>15</v>
      </c>
      <c r="BE22" s="280">
        <f>IFERROR(HLOOKUP(BE$7-$E22,$G$7:BD22,$A22,TRUE)+$D22,BD22)</f>
        <v>15</v>
      </c>
      <c r="BF22" s="280">
        <f>IFERROR(HLOOKUP(BF$7-$E22,$G$7:BE22,$A22,TRUE)+$D22,BE22)</f>
        <v>15</v>
      </c>
      <c r="BG22" s="280">
        <f>IFERROR(HLOOKUP(BG$7-$E22,$G$7:BF22,$A22,TRUE)+$D22,BF22)</f>
        <v>15</v>
      </c>
      <c r="BH22" s="280">
        <f>IFERROR(HLOOKUP(BH$7-$E22,$G$7:BG22,$A22,TRUE)+$D22,BG22)</f>
        <v>15</v>
      </c>
      <c r="BI22" s="280">
        <f>IFERROR(HLOOKUP(BI$7-$E22,$G$7:BH22,$A22,TRUE)+$D22,BH22)</f>
        <v>15</v>
      </c>
      <c r="BJ22" s="280">
        <f>IFERROR(HLOOKUP(BJ$7-$E22,$G$7:BI22,$A22,TRUE)+$D22,BI22)</f>
        <v>15</v>
      </c>
      <c r="BK22" s="280">
        <f>IFERROR(HLOOKUP(BK$7-$E22,$G$7:BJ22,$A22,TRUE)+$D22,BJ22)</f>
        <v>15</v>
      </c>
      <c r="BL22" s="280">
        <f>IFERROR(HLOOKUP(BL$7-$E22,$G$7:BK22,$A22,TRUE)+$D22,BK22)</f>
        <v>15</v>
      </c>
      <c r="BM22" s="280">
        <f>IFERROR(HLOOKUP(BM$7-$E22,$G$7:BL22,$A22,TRUE)+$D22,BL22)</f>
        <v>15</v>
      </c>
      <c r="BN22" s="281">
        <f>IFERROR(HLOOKUP(BN$7-$E22,$G$7:BM22,$A22,TRUE)+$D22,BM22)</f>
        <v>15</v>
      </c>
      <c r="BO22" t="s">
        <v>101</v>
      </c>
    </row>
    <row r="23" spans="1:67">
      <c r="A23" s="329">
        <v>17</v>
      </c>
      <c r="B23" s="115" t="s">
        <v>129</v>
      </c>
      <c r="C23" s="277">
        <v>4</v>
      </c>
      <c r="D23" s="277">
        <v>2</v>
      </c>
      <c r="E23" s="277">
        <v>12</v>
      </c>
      <c r="F23" s="280"/>
      <c r="G23" s="280">
        <f t="shared" si="2"/>
        <v>4</v>
      </c>
      <c r="H23" s="280">
        <f>IFERROR(HLOOKUP(H$7-$E23,$G$7:G23,$A23,TRUE)+$D23,G23)</f>
        <v>4</v>
      </c>
      <c r="I23" s="280">
        <f>IFERROR(HLOOKUP(I$7-$E23,$G$7:H23,$A23,TRUE)+$D23,H23)</f>
        <v>4</v>
      </c>
      <c r="J23" s="280">
        <f>IFERROR(HLOOKUP(J$7-$E23,$G$7:I23,$A23,TRUE)+$D23,I23)</f>
        <v>4</v>
      </c>
      <c r="K23" s="280">
        <f>IFERROR(HLOOKUP(K$7-$E23,$G$7:J23,$A23,TRUE)+$D23,J23)</f>
        <v>4</v>
      </c>
      <c r="L23" s="280">
        <f>IFERROR(HLOOKUP(L$7-$E23,$G$7:K23,$A23,TRUE)+$D23,K23)</f>
        <v>4</v>
      </c>
      <c r="M23" s="280">
        <f>IFERROR(HLOOKUP(M$7-$E23,$G$7:L23,$A23,TRUE)+$D23,L23)</f>
        <v>4</v>
      </c>
      <c r="N23" s="280">
        <f>IFERROR(HLOOKUP(N$7-$E23,$G$7:M23,$A23,TRUE)+$D23,M23)</f>
        <v>4</v>
      </c>
      <c r="O23" s="280">
        <f>IFERROR(HLOOKUP(O$7-$E23,$G$7:N23,$A23,TRUE)+$D23,N23)</f>
        <v>4</v>
      </c>
      <c r="P23" s="280">
        <f>IFERROR(HLOOKUP(P$7-$E23,$G$7:O23,$A23,TRUE)+$D23,O23)</f>
        <v>4</v>
      </c>
      <c r="Q23" s="280">
        <f>IFERROR(HLOOKUP(Q$7-$E23,$G$7:P23,$A23,TRUE)+$D23,P23)</f>
        <v>4</v>
      </c>
      <c r="R23" s="280">
        <f>IFERROR(HLOOKUP(R$7-$E23,$G$7:Q23,$A23,TRUE)+$D23,Q23)</f>
        <v>4</v>
      </c>
      <c r="S23" s="280">
        <f>IFERROR(HLOOKUP(S$7-$E23,$G$7:R23,$A23,TRUE)+$D23,R23)</f>
        <v>6</v>
      </c>
      <c r="T23" s="280">
        <f>IFERROR(HLOOKUP(T$7-$E23,$G$7:S23,$A23,TRUE)+$D23,S23)</f>
        <v>6</v>
      </c>
      <c r="U23" s="280">
        <f>IFERROR(HLOOKUP(U$7-$E23,$G$7:T23,$A23,TRUE)+$D23,T23)</f>
        <v>6</v>
      </c>
      <c r="V23" s="280">
        <f>IFERROR(HLOOKUP(V$7-$E23,$G$7:U23,$A23,TRUE)+$D23,U23)</f>
        <v>6</v>
      </c>
      <c r="W23" s="280">
        <f>IFERROR(HLOOKUP(W$7-$E23,$G$7:V23,$A23,TRUE)+$D23,V23)</f>
        <v>6</v>
      </c>
      <c r="X23" s="280">
        <f>IFERROR(HLOOKUP(X$7-$E23,$G$7:W23,$A23,TRUE)+$D23,W23)</f>
        <v>6</v>
      </c>
      <c r="Y23" s="280">
        <f>IFERROR(HLOOKUP(Y$7-$E23,$G$7:X23,$A23,TRUE)+$D23,X23)</f>
        <v>6</v>
      </c>
      <c r="Z23" s="280">
        <f>IFERROR(HLOOKUP(Z$7-$E23,$G$7:Y23,$A23,TRUE)+$D23,Y23)</f>
        <v>6</v>
      </c>
      <c r="AA23" s="280">
        <f>IFERROR(HLOOKUP(AA$7-$E23,$G$7:Z23,$A23,TRUE)+$D23,Z23)</f>
        <v>6</v>
      </c>
      <c r="AB23" s="280">
        <f>IFERROR(HLOOKUP(AB$7-$E23,$G$7:AA23,$A23,TRUE)+$D23,AA23)</f>
        <v>6</v>
      </c>
      <c r="AC23" s="280">
        <f>IFERROR(HLOOKUP(AC$7-$E23,$G$7:AB23,$A23,TRUE)+$D23,AB23)</f>
        <v>6</v>
      </c>
      <c r="AD23" s="280">
        <f>IFERROR(HLOOKUP(AD$7-$E23,$G$7:AC23,$A23,TRUE)+$D23,AC23)</f>
        <v>6</v>
      </c>
      <c r="AE23" s="280">
        <f>IFERROR(HLOOKUP(AE$7-$E23,$G$7:AD23,$A23,TRUE)+$D23,AD23)</f>
        <v>8</v>
      </c>
      <c r="AF23" s="280">
        <f>IFERROR(HLOOKUP(AF$7-$E23,$G$7:AE23,$A23,TRUE)+$D23,AE23)</f>
        <v>8</v>
      </c>
      <c r="AG23" s="280">
        <f>IFERROR(HLOOKUP(AG$7-$E23,$G$7:AF23,$A23,TRUE)+$D23,AF23)</f>
        <v>8</v>
      </c>
      <c r="AH23" s="280">
        <f>IFERROR(HLOOKUP(AH$7-$E23,$G$7:AG23,$A23,TRUE)+$D23,AG23)</f>
        <v>8</v>
      </c>
      <c r="AI23" s="280">
        <f>IFERROR(HLOOKUP(AI$7-$E23,$G$7:AH23,$A23,TRUE)+$D23,AH23)</f>
        <v>8</v>
      </c>
      <c r="AJ23" s="280">
        <f>IFERROR(HLOOKUP(AJ$7-$E23,$G$7:AI23,$A23,TRUE)+$D23,AI23)</f>
        <v>8</v>
      </c>
      <c r="AK23" s="280">
        <f>IFERROR(HLOOKUP(AK$7-$E23,$G$7:AJ23,$A23,TRUE)+$D23,AJ23)</f>
        <v>8</v>
      </c>
      <c r="AL23" s="280">
        <f>IFERROR(HLOOKUP(AL$7-$E23,$G$7:AK23,$A23,TRUE)+$D23,AK23)</f>
        <v>8</v>
      </c>
      <c r="AM23" s="280">
        <f>IFERROR(HLOOKUP(AM$7-$E23,$G$7:AL23,$A23,TRUE)+$D23,AL23)</f>
        <v>8</v>
      </c>
      <c r="AN23" s="280">
        <f>IFERROR(HLOOKUP(AN$7-$E23,$G$7:AM23,$A23,TRUE)+$D23,AM23)</f>
        <v>8</v>
      </c>
      <c r="AO23" s="280">
        <f>IFERROR(HLOOKUP(AO$7-$E23,$G$7:AN23,$A23,TRUE)+$D23,AN23)</f>
        <v>8</v>
      </c>
      <c r="AP23" s="280">
        <f>IFERROR(HLOOKUP(AP$7-$E23,$G$7:AO23,$A23,TRUE)+$D23,AO23)</f>
        <v>8</v>
      </c>
      <c r="AQ23" s="280">
        <f>IFERROR(HLOOKUP(AQ$7-$E23,$G$7:AP23,$A23,TRUE)+$D23,AP23)</f>
        <v>10</v>
      </c>
      <c r="AR23" s="280">
        <f>IFERROR(HLOOKUP(AR$7-$E23,$G$7:AQ23,$A23,TRUE)+$D23,AQ23)</f>
        <v>10</v>
      </c>
      <c r="AS23" s="280">
        <f>IFERROR(HLOOKUP(AS$7-$E23,$G$7:AR23,$A23,TRUE)+$D23,AR23)</f>
        <v>10</v>
      </c>
      <c r="AT23" s="280">
        <f>IFERROR(HLOOKUP(AT$7-$E23,$G$7:AS23,$A23,TRUE)+$D23,AS23)</f>
        <v>10</v>
      </c>
      <c r="AU23" s="280">
        <f>IFERROR(HLOOKUP(AU$7-$E23,$G$7:AT23,$A23,TRUE)+$D23,AT23)</f>
        <v>10</v>
      </c>
      <c r="AV23" s="280">
        <f>IFERROR(HLOOKUP(AV$7-$E23,$G$7:AU23,$A23,TRUE)+$D23,AU23)</f>
        <v>10</v>
      </c>
      <c r="AW23" s="280">
        <f>IFERROR(HLOOKUP(AW$7-$E23,$G$7:AV23,$A23,TRUE)+$D23,AV23)</f>
        <v>10</v>
      </c>
      <c r="AX23" s="280">
        <f>IFERROR(HLOOKUP(AX$7-$E23,$G$7:AW23,$A23,TRUE)+$D23,AW23)</f>
        <v>10</v>
      </c>
      <c r="AY23" s="280">
        <f>IFERROR(HLOOKUP(AY$7-$E23,$G$7:AX23,$A23,TRUE)+$D23,AX23)</f>
        <v>10</v>
      </c>
      <c r="AZ23" s="280">
        <f>IFERROR(HLOOKUP(AZ$7-$E23,$G$7:AY23,$A23,TRUE)+$D23,AY23)</f>
        <v>10</v>
      </c>
      <c r="BA23" s="280">
        <f>IFERROR(HLOOKUP(BA$7-$E23,$G$7:AZ23,$A23,TRUE)+$D23,AZ23)</f>
        <v>10</v>
      </c>
      <c r="BB23" s="280">
        <f>IFERROR(HLOOKUP(BB$7-$E23,$G$7:BA23,$A23,TRUE)+$D23,BA23)</f>
        <v>10</v>
      </c>
      <c r="BC23" s="280">
        <f>IFERROR(HLOOKUP(BC$7-$E23,$G$7:BB23,$A23,TRUE)+$D23,BB23)</f>
        <v>12</v>
      </c>
      <c r="BD23" s="280">
        <f>IFERROR(HLOOKUP(BD$7-$E23,$G$7:BC23,$A23,TRUE)+$D23,BC23)</f>
        <v>12</v>
      </c>
      <c r="BE23" s="280">
        <f>IFERROR(HLOOKUP(BE$7-$E23,$G$7:BD23,$A23,TRUE)+$D23,BD23)</f>
        <v>12</v>
      </c>
      <c r="BF23" s="280">
        <f>IFERROR(HLOOKUP(BF$7-$E23,$G$7:BE23,$A23,TRUE)+$D23,BE23)</f>
        <v>12</v>
      </c>
      <c r="BG23" s="280">
        <f>IFERROR(HLOOKUP(BG$7-$E23,$G$7:BF23,$A23,TRUE)+$D23,BF23)</f>
        <v>12</v>
      </c>
      <c r="BH23" s="280">
        <f>IFERROR(HLOOKUP(BH$7-$E23,$G$7:BG23,$A23,TRUE)+$D23,BG23)</f>
        <v>12</v>
      </c>
      <c r="BI23" s="280">
        <f>IFERROR(HLOOKUP(BI$7-$E23,$G$7:BH23,$A23,TRUE)+$D23,BH23)</f>
        <v>12</v>
      </c>
      <c r="BJ23" s="280">
        <f>IFERROR(HLOOKUP(BJ$7-$E23,$G$7:BI23,$A23,TRUE)+$D23,BI23)</f>
        <v>12</v>
      </c>
      <c r="BK23" s="280">
        <f>IFERROR(HLOOKUP(BK$7-$E23,$G$7:BJ23,$A23,TRUE)+$D23,BJ23)</f>
        <v>12</v>
      </c>
      <c r="BL23" s="280">
        <f>IFERROR(HLOOKUP(BL$7-$E23,$G$7:BK23,$A23,TRUE)+$D23,BK23)</f>
        <v>12</v>
      </c>
      <c r="BM23" s="280">
        <f>IFERROR(HLOOKUP(BM$7-$E23,$G$7:BL23,$A23,TRUE)+$D23,BL23)</f>
        <v>12</v>
      </c>
      <c r="BN23" s="281">
        <f>IFERROR(HLOOKUP(BN$7-$E23,$G$7:BM23,$A23,TRUE)+$D23,BM23)</f>
        <v>12</v>
      </c>
      <c r="BO23" t="s">
        <v>101</v>
      </c>
    </row>
    <row r="24" spans="1:67">
      <c r="A24" s="329">
        <v>18</v>
      </c>
      <c r="B24" s="115"/>
      <c r="C24" s="277"/>
      <c r="D24" s="277"/>
      <c r="E24" s="277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1"/>
      <c r="BO24" t="s">
        <v>101</v>
      </c>
    </row>
    <row r="25" spans="1:67">
      <c r="A25" s="329">
        <v>19</v>
      </c>
      <c r="B25" s="247" t="s">
        <v>130</v>
      </c>
      <c r="C25" s="277"/>
      <c r="D25" s="277"/>
      <c r="E25" s="277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1"/>
      <c r="BO25" t="s">
        <v>101</v>
      </c>
    </row>
    <row r="26" spans="1:67">
      <c r="A26" s="329">
        <v>20</v>
      </c>
      <c r="B26" s="115" t="s">
        <v>131</v>
      </c>
      <c r="C26" s="277">
        <v>1</v>
      </c>
      <c r="D26" s="277">
        <v>0</v>
      </c>
      <c r="E26" s="277">
        <v>12</v>
      </c>
      <c r="F26" s="280"/>
      <c r="G26" s="280">
        <f t="shared" ref="G26:G27" si="3">C26</f>
        <v>1</v>
      </c>
      <c r="H26" s="280">
        <f>IFERROR(HLOOKUP(H$7-$E26,$G$7:G26,$A26,TRUE)+$D26,G26)</f>
        <v>1</v>
      </c>
      <c r="I26" s="280">
        <f>IFERROR(HLOOKUP(I$7-$E26,$G$7:H26,$A26,TRUE)+$D26,H26)</f>
        <v>1</v>
      </c>
      <c r="J26" s="280">
        <f>IFERROR(HLOOKUP(J$7-$E26,$G$7:I26,$A26,TRUE)+$D26,I26)</f>
        <v>1</v>
      </c>
      <c r="K26" s="280">
        <f>IFERROR(HLOOKUP(K$7-$E26,$G$7:J26,$A26,TRUE)+$D26,J26)</f>
        <v>1</v>
      </c>
      <c r="L26" s="280">
        <f>IFERROR(HLOOKUP(L$7-$E26,$G$7:K26,$A26,TRUE)+$D26,K26)</f>
        <v>1</v>
      </c>
      <c r="M26" s="280">
        <f>IFERROR(HLOOKUP(M$7-$E26,$G$7:L26,$A26,TRUE)+$D26,L26)</f>
        <v>1</v>
      </c>
      <c r="N26" s="280">
        <f>IFERROR(HLOOKUP(N$7-$E26,$G$7:M26,$A26,TRUE)+$D26,M26)</f>
        <v>1</v>
      </c>
      <c r="O26" s="280">
        <f>IFERROR(HLOOKUP(O$7-$E26,$G$7:N26,$A26,TRUE)+$D26,N26)</f>
        <v>1</v>
      </c>
      <c r="P26" s="280">
        <f>IFERROR(HLOOKUP(P$7-$E26,$G$7:O26,$A26,TRUE)+$D26,O26)</f>
        <v>1</v>
      </c>
      <c r="Q26" s="280">
        <f>IFERROR(HLOOKUP(Q$7-$E26,$G$7:P26,$A26,TRUE)+$D26,P26)</f>
        <v>1</v>
      </c>
      <c r="R26" s="280">
        <f>IFERROR(HLOOKUP(R$7-$E26,$G$7:Q26,$A26,TRUE)+$D26,Q26)</f>
        <v>1</v>
      </c>
      <c r="S26" s="280">
        <f>IFERROR(HLOOKUP(S$7-$E26,$G$7:R26,$A26,TRUE)+$D26,R26)</f>
        <v>1</v>
      </c>
      <c r="T26" s="280">
        <f>IFERROR(HLOOKUP(T$7-$E26,$G$7:S26,$A26,TRUE)+$D26,S26)</f>
        <v>1</v>
      </c>
      <c r="U26" s="280">
        <f>IFERROR(HLOOKUP(U$7-$E26,$G$7:T26,$A26,TRUE)+$D26,T26)</f>
        <v>1</v>
      </c>
      <c r="V26" s="280">
        <f>IFERROR(HLOOKUP(V$7-$E26,$G$7:U26,$A26,TRUE)+$D26,U26)</f>
        <v>1</v>
      </c>
      <c r="W26" s="280">
        <f>IFERROR(HLOOKUP(W$7-$E26,$G$7:V26,$A26,TRUE)+$D26,V26)</f>
        <v>1</v>
      </c>
      <c r="X26" s="280">
        <f>IFERROR(HLOOKUP(X$7-$E26,$G$7:W26,$A26,TRUE)+$D26,W26)</f>
        <v>1</v>
      </c>
      <c r="Y26" s="280">
        <f>IFERROR(HLOOKUP(Y$7-$E26,$G$7:X26,$A26,TRUE)+$D26,X26)</f>
        <v>1</v>
      </c>
      <c r="Z26" s="280">
        <f>IFERROR(HLOOKUP(Z$7-$E26,$G$7:Y26,$A26,TRUE)+$D26,Y26)</f>
        <v>1</v>
      </c>
      <c r="AA26" s="280">
        <f>IFERROR(HLOOKUP(AA$7-$E26,$G$7:Z26,$A26,TRUE)+$D26,Z26)</f>
        <v>1</v>
      </c>
      <c r="AB26" s="280">
        <f>IFERROR(HLOOKUP(AB$7-$E26,$G$7:AA26,$A26,TRUE)+$D26,AA26)</f>
        <v>1</v>
      </c>
      <c r="AC26" s="280">
        <f>IFERROR(HLOOKUP(AC$7-$E26,$G$7:AB26,$A26,TRUE)+$D26,AB26)</f>
        <v>1</v>
      </c>
      <c r="AD26" s="280">
        <f>IFERROR(HLOOKUP(AD$7-$E26,$G$7:AC26,$A26,TRUE)+$D26,AC26)</f>
        <v>1</v>
      </c>
      <c r="AE26" s="280">
        <f>IFERROR(HLOOKUP(AE$7-$E26,$G$7:AD26,$A26,TRUE)+$D26,AD26)</f>
        <v>1</v>
      </c>
      <c r="AF26" s="280">
        <f>IFERROR(HLOOKUP(AF$7-$E26,$G$7:AE26,$A26,TRUE)+$D26,AE26)</f>
        <v>1</v>
      </c>
      <c r="AG26" s="280">
        <f>IFERROR(HLOOKUP(AG$7-$E26,$G$7:AF26,$A26,TRUE)+$D26,AF26)</f>
        <v>1</v>
      </c>
      <c r="AH26" s="280">
        <f>IFERROR(HLOOKUP(AH$7-$E26,$G$7:AG26,$A26,TRUE)+$D26,AG26)</f>
        <v>1</v>
      </c>
      <c r="AI26" s="280">
        <f>IFERROR(HLOOKUP(AI$7-$E26,$G$7:AH26,$A26,TRUE)+$D26,AH26)</f>
        <v>1</v>
      </c>
      <c r="AJ26" s="280">
        <f>IFERROR(HLOOKUP(AJ$7-$E26,$G$7:AI26,$A26,TRUE)+$D26,AI26)</f>
        <v>1</v>
      </c>
      <c r="AK26" s="280">
        <f>IFERROR(HLOOKUP(AK$7-$E26,$G$7:AJ26,$A26,TRUE)+$D26,AJ26)</f>
        <v>1</v>
      </c>
      <c r="AL26" s="280">
        <f>IFERROR(HLOOKUP(AL$7-$E26,$G$7:AK26,$A26,TRUE)+$D26,AK26)</f>
        <v>1</v>
      </c>
      <c r="AM26" s="280">
        <f>IFERROR(HLOOKUP(AM$7-$E26,$G$7:AL26,$A26,TRUE)+$D26,AL26)</f>
        <v>1</v>
      </c>
      <c r="AN26" s="280">
        <f>IFERROR(HLOOKUP(AN$7-$E26,$G$7:AM26,$A26,TRUE)+$D26,AM26)</f>
        <v>1</v>
      </c>
      <c r="AO26" s="280">
        <f>IFERROR(HLOOKUP(AO$7-$E26,$G$7:AN26,$A26,TRUE)+$D26,AN26)</f>
        <v>1</v>
      </c>
      <c r="AP26" s="280">
        <f>IFERROR(HLOOKUP(AP$7-$E26,$G$7:AO26,$A26,TRUE)+$D26,AO26)</f>
        <v>1</v>
      </c>
      <c r="AQ26" s="280">
        <f>IFERROR(HLOOKUP(AQ$7-$E26,$G$7:AP26,$A26,TRUE)+$D26,AP26)</f>
        <v>1</v>
      </c>
      <c r="AR26" s="280">
        <f>IFERROR(HLOOKUP(AR$7-$E26,$G$7:AQ26,$A26,TRUE)+$D26,AQ26)</f>
        <v>1</v>
      </c>
      <c r="AS26" s="280">
        <f>IFERROR(HLOOKUP(AS$7-$E26,$G$7:AR26,$A26,TRUE)+$D26,AR26)</f>
        <v>1</v>
      </c>
      <c r="AT26" s="280">
        <f>IFERROR(HLOOKUP(AT$7-$E26,$G$7:AS26,$A26,TRUE)+$D26,AS26)</f>
        <v>1</v>
      </c>
      <c r="AU26" s="280">
        <f>IFERROR(HLOOKUP(AU$7-$E26,$G$7:AT26,$A26,TRUE)+$D26,AT26)</f>
        <v>1</v>
      </c>
      <c r="AV26" s="280">
        <f>IFERROR(HLOOKUP(AV$7-$E26,$G$7:AU26,$A26,TRUE)+$D26,AU26)</f>
        <v>1</v>
      </c>
      <c r="AW26" s="280">
        <f>IFERROR(HLOOKUP(AW$7-$E26,$G$7:AV26,$A26,TRUE)+$D26,AV26)</f>
        <v>1</v>
      </c>
      <c r="AX26" s="280">
        <f>IFERROR(HLOOKUP(AX$7-$E26,$G$7:AW26,$A26,TRUE)+$D26,AW26)</f>
        <v>1</v>
      </c>
      <c r="AY26" s="280">
        <f>IFERROR(HLOOKUP(AY$7-$E26,$G$7:AX26,$A26,TRUE)+$D26,AX26)</f>
        <v>1</v>
      </c>
      <c r="AZ26" s="280">
        <f>IFERROR(HLOOKUP(AZ$7-$E26,$G$7:AY26,$A26,TRUE)+$D26,AY26)</f>
        <v>1</v>
      </c>
      <c r="BA26" s="280">
        <f>IFERROR(HLOOKUP(BA$7-$E26,$G$7:AZ26,$A26,TRUE)+$D26,AZ26)</f>
        <v>1</v>
      </c>
      <c r="BB26" s="280">
        <f>IFERROR(HLOOKUP(BB$7-$E26,$G$7:BA26,$A26,TRUE)+$D26,BA26)</f>
        <v>1</v>
      </c>
      <c r="BC26" s="280">
        <f>IFERROR(HLOOKUP(BC$7-$E26,$G$7:BB26,$A26,TRUE)+$D26,BB26)</f>
        <v>1</v>
      </c>
      <c r="BD26" s="280">
        <f>IFERROR(HLOOKUP(BD$7-$E26,$G$7:BC26,$A26,TRUE)+$D26,BC26)</f>
        <v>1</v>
      </c>
      <c r="BE26" s="280">
        <f>IFERROR(HLOOKUP(BE$7-$E26,$G$7:BD26,$A26,TRUE)+$D26,BD26)</f>
        <v>1</v>
      </c>
      <c r="BF26" s="280">
        <f>IFERROR(HLOOKUP(BF$7-$E26,$G$7:BE26,$A26,TRUE)+$D26,BE26)</f>
        <v>1</v>
      </c>
      <c r="BG26" s="280">
        <f>IFERROR(HLOOKUP(BG$7-$E26,$G$7:BF26,$A26,TRUE)+$D26,BF26)</f>
        <v>1</v>
      </c>
      <c r="BH26" s="280">
        <f>IFERROR(HLOOKUP(BH$7-$E26,$G$7:BG26,$A26,TRUE)+$D26,BG26)</f>
        <v>1</v>
      </c>
      <c r="BI26" s="280">
        <f>IFERROR(HLOOKUP(BI$7-$E26,$G$7:BH26,$A26,TRUE)+$D26,BH26)</f>
        <v>1</v>
      </c>
      <c r="BJ26" s="280">
        <f>IFERROR(HLOOKUP(BJ$7-$E26,$G$7:BI26,$A26,TRUE)+$D26,BI26)</f>
        <v>1</v>
      </c>
      <c r="BK26" s="280">
        <f>IFERROR(HLOOKUP(BK$7-$E26,$G$7:BJ26,$A26,TRUE)+$D26,BJ26)</f>
        <v>1</v>
      </c>
      <c r="BL26" s="280">
        <f>IFERROR(HLOOKUP(BL$7-$E26,$G$7:BK26,$A26,TRUE)+$D26,BK26)</f>
        <v>1</v>
      </c>
      <c r="BM26" s="280">
        <f>IFERROR(HLOOKUP(BM$7-$E26,$G$7:BL26,$A26,TRUE)+$D26,BL26)</f>
        <v>1</v>
      </c>
      <c r="BN26" s="281">
        <f>IFERROR(HLOOKUP(BN$7-$E26,$G$7:BM26,$A26,TRUE)+$D26,BM26)</f>
        <v>1</v>
      </c>
      <c r="BO26" t="s">
        <v>101</v>
      </c>
    </row>
    <row r="27" spans="1:67">
      <c r="A27" s="329">
        <v>21</v>
      </c>
      <c r="B27" s="115" t="s">
        <v>132</v>
      </c>
      <c r="C27" s="277">
        <v>3</v>
      </c>
      <c r="D27" s="277">
        <v>1</v>
      </c>
      <c r="E27" s="277">
        <v>12</v>
      </c>
      <c r="F27" s="280"/>
      <c r="G27" s="280">
        <f t="shared" si="3"/>
        <v>3</v>
      </c>
      <c r="H27" s="280">
        <f>IFERROR(HLOOKUP(H$7-$E27,$G$7:G27,$A27,TRUE)+$D27,G27)</f>
        <v>3</v>
      </c>
      <c r="I27" s="280">
        <f>IFERROR(HLOOKUP(I$7-$E27,$G$7:H27,$A27,TRUE)+$D27,H27)</f>
        <v>3</v>
      </c>
      <c r="J27" s="280">
        <f>IFERROR(HLOOKUP(J$7-$E27,$G$7:I27,$A27,TRUE)+$D27,I27)</f>
        <v>3</v>
      </c>
      <c r="K27" s="280">
        <f>IFERROR(HLOOKUP(K$7-$E27,$G$7:J27,$A27,TRUE)+$D27,J27)</f>
        <v>3</v>
      </c>
      <c r="L27" s="280">
        <f>IFERROR(HLOOKUP(L$7-$E27,$G$7:K27,$A27,TRUE)+$D27,K27)</f>
        <v>3</v>
      </c>
      <c r="M27" s="280">
        <f>IFERROR(HLOOKUP(M$7-$E27,$G$7:L27,$A27,TRUE)+$D27,L27)</f>
        <v>3</v>
      </c>
      <c r="N27" s="280">
        <f>IFERROR(HLOOKUP(N$7-$E27,$G$7:M27,$A27,TRUE)+$D27,M27)</f>
        <v>3</v>
      </c>
      <c r="O27" s="280">
        <f>IFERROR(HLOOKUP(O$7-$E27,$G$7:N27,$A27,TRUE)+$D27,N27)</f>
        <v>3</v>
      </c>
      <c r="P27" s="280">
        <f>IFERROR(HLOOKUP(P$7-$E27,$G$7:O27,$A27,TRUE)+$D27,O27)</f>
        <v>3</v>
      </c>
      <c r="Q27" s="280">
        <f>IFERROR(HLOOKUP(Q$7-$E27,$G$7:P27,$A27,TRUE)+$D27,P27)</f>
        <v>3</v>
      </c>
      <c r="R27" s="280">
        <f>IFERROR(HLOOKUP(R$7-$E27,$G$7:Q27,$A27,TRUE)+$D27,Q27)</f>
        <v>3</v>
      </c>
      <c r="S27" s="280">
        <f>IFERROR(HLOOKUP(S$7-$E27,$G$7:R27,$A27,TRUE)+$D27,R27)</f>
        <v>4</v>
      </c>
      <c r="T27" s="280">
        <f>IFERROR(HLOOKUP(T$7-$E27,$G$7:S27,$A27,TRUE)+$D27,S27)</f>
        <v>4</v>
      </c>
      <c r="U27" s="280">
        <f>IFERROR(HLOOKUP(U$7-$E27,$G$7:T27,$A27,TRUE)+$D27,T27)</f>
        <v>4</v>
      </c>
      <c r="V27" s="280">
        <f>IFERROR(HLOOKUP(V$7-$E27,$G$7:U27,$A27,TRUE)+$D27,U27)</f>
        <v>4</v>
      </c>
      <c r="W27" s="280">
        <f>IFERROR(HLOOKUP(W$7-$E27,$G$7:V27,$A27,TRUE)+$D27,V27)</f>
        <v>4</v>
      </c>
      <c r="X27" s="280">
        <f>IFERROR(HLOOKUP(X$7-$E27,$G$7:W27,$A27,TRUE)+$D27,W27)</f>
        <v>4</v>
      </c>
      <c r="Y27" s="280">
        <f>IFERROR(HLOOKUP(Y$7-$E27,$G$7:X27,$A27,TRUE)+$D27,X27)</f>
        <v>4</v>
      </c>
      <c r="Z27" s="280">
        <f>IFERROR(HLOOKUP(Z$7-$E27,$G$7:Y27,$A27,TRUE)+$D27,Y27)</f>
        <v>4</v>
      </c>
      <c r="AA27" s="280">
        <f>IFERROR(HLOOKUP(AA$7-$E27,$G$7:Z27,$A27,TRUE)+$D27,Z27)</f>
        <v>4</v>
      </c>
      <c r="AB27" s="280">
        <f>IFERROR(HLOOKUP(AB$7-$E27,$G$7:AA27,$A27,TRUE)+$D27,AA27)</f>
        <v>4</v>
      </c>
      <c r="AC27" s="280">
        <f>IFERROR(HLOOKUP(AC$7-$E27,$G$7:AB27,$A27,TRUE)+$D27,AB27)</f>
        <v>4</v>
      </c>
      <c r="AD27" s="280">
        <f>IFERROR(HLOOKUP(AD$7-$E27,$G$7:AC27,$A27,TRUE)+$D27,AC27)</f>
        <v>4</v>
      </c>
      <c r="AE27" s="280">
        <f>IFERROR(HLOOKUP(AE$7-$E27,$G$7:AD27,$A27,TRUE)+$D27,AD27)</f>
        <v>5</v>
      </c>
      <c r="AF27" s="280">
        <f>IFERROR(HLOOKUP(AF$7-$E27,$G$7:AE27,$A27,TRUE)+$D27,AE27)</f>
        <v>5</v>
      </c>
      <c r="AG27" s="280">
        <f>IFERROR(HLOOKUP(AG$7-$E27,$G$7:AF27,$A27,TRUE)+$D27,AF27)</f>
        <v>5</v>
      </c>
      <c r="AH27" s="280">
        <f>IFERROR(HLOOKUP(AH$7-$E27,$G$7:AG27,$A27,TRUE)+$D27,AG27)</f>
        <v>5</v>
      </c>
      <c r="AI27" s="280">
        <f>IFERROR(HLOOKUP(AI$7-$E27,$G$7:AH27,$A27,TRUE)+$D27,AH27)</f>
        <v>5</v>
      </c>
      <c r="AJ27" s="280">
        <f>IFERROR(HLOOKUP(AJ$7-$E27,$G$7:AI27,$A27,TRUE)+$D27,AI27)</f>
        <v>5</v>
      </c>
      <c r="AK27" s="280">
        <f>IFERROR(HLOOKUP(AK$7-$E27,$G$7:AJ27,$A27,TRUE)+$D27,AJ27)</f>
        <v>5</v>
      </c>
      <c r="AL27" s="280">
        <f>IFERROR(HLOOKUP(AL$7-$E27,$G$7:AK27,$A27,TRUE)+$D27,AK27)</f>
        <v>5</v>
      </c>
      <c r="AM27" s="280">
        <f>IFERROR(HLOOKUP(AM$7-$E27,$G$7:AL27,$A27,TRUE)+$D27,AL27)</f>
        <v>5</v>
      </c>
      <c r="AN27" s="280">
        <f>IFERROR(HLOOKUP(AN$7-$E27,$G$7:AM27,$A27,TRUE)+$D27,AM27)</f>
        <v>5</v>
      </c>
      <c r="AO27" s="280">
        <f>IFERROR(HLOOKUP(AO$7-$E27,$G$7:AN27,$A27,TRUE)+$D27,AN27)</f>
        <v>5</v>
      </c>
      <c r="AP27" s="280">
        <f>IFERROR(HLOOKUP(AP$7-$E27,$G$7:AO27,$A27,TRUE)+$D27,AO27)</f>
        <v>5</v>
      </c>
      <c r="AQ27" s="280">
        <f>IFERROR(HLOOKUP(AQ$7-$E27,$G$7:AP27,$A27,TRUE)+$D27,AP27)</f>
        <v>6</v>
      </c>
      <c r="AR27" s="280">
        <f>IFERROR(HLOOKUP(AR$7-$E27,$G$7:AQ27,$A27,TRUE)+$D27,AQ27)</f>
        <v>6</v>
      </c>
      <c r="AS27" s="280">
        <f>IFERROR(HLOOKUP(AS$7-$E27,$G$7:AR27,$A27,TRUE)+$D27,AR27)</f>
        <v>6</v>
      </c>
      <c r="AT27" s="280">
        <f>IFERROR(HLOOKUP(AT$7-$E27,$G$7:AS27,$A27,TRUE)+$D27,AS27)</f>
        <v>6</v>
      </c>
      <c r="AU27" s="280">
        <f>IFERROR(HLOOKUP(AU$7-$E27,$G$7:AT27,$A27,TRUE)+$D27,AT27)</f>
        <v>6</v>
      </c>
      <c r="AV27" s="280">
        <f>IFERROR(HLOOKUP(AV$7-$E27,$G$7:AU27,$A27,TRUE)+$D27,AU27)</f>
        <v>6</v>
      </c>
      <c r="AW27" s="280">
        <f>IFERROR(HLOOKUP(AW$7-$E27,$G$7:AV27,$A27,TRUE)+$D27,AV27)</f>
        <v>6</v>
      </c>
      <c r="AX27" s="280">
        <f>IFERROR(HLOOKUP(AX$7-$E27,$G$7:AW27,$A27,TRUE)+$D27,AW27)</f>
        <v>6</v>
      </c>
      <c r="AY27" s="280">
        <f>IFERROR(HLOOKUP(AY$7-$E27,$G$7:AX27,$A27,TRUE)+$D27,AX27)</f>
        <v>6</v>
      </c>
      <c r="AZ27" s="280">
        <f>IFERROR(HLOOKUP(AZ$7-$E27,$G$7:AY27,$A27,TRUE)+$D27,AY27)</f>
        <v>6</v>
      </c>
      <c r="BA27" s="280">
        <f>IFERROR(HLOOKUP(BA$7-$E27,$G$7:AZ27,$A27,TRUE)+$D27,AZ27)</f>
        <v>6</v>
      </c>
      <c r="BB27" s="280">
        <f>IFERROR(HLOOKUP(BB$7-$E27,$G$7:BA27,$A27,TRUE)+$D27,BA27)</f>
        <v>6</v>
      </c>
      <c r="BC27" s="280">
        <f>IFERROR(HLOOKUP(BC$7-$E27,$G$7:BB27,$A27,TRUE)+$D27,BB27)</f>
        <v>7</v>
      </c>
      <c r="BD27" s="280">
        <f>IFERROR(HLOOKUP(BD$7-$E27,$G$7:BC27,$A27,TRUE)+$D27,BC27)</f>
        <v>7</v>
      </c>
      <c r="BE27" s="280">
        <f>IFERROR(HLOOKUP(BE$7-$E27,$G$7:BD27,$A27,TRUE)+$D27,BD27)</f>
        <v>7</v>
      </c>
      <c r="BF27" s="280">
        <f>IFERROR(HLOOKUP(BF$7-$E27,$G$7:BE27,$A27,TRUE)+$D27,BE27)</f>
        <v>7</v>
      </c>
      <c r="BG27" s="280">
        <f>IFERROR(HLOOKUP(BG$7-$E27,$G$7:BF27,$A27,TRUE)+$D27,BF27)</f>
        <v>7</v>
      </c>
      <c r="BH27" s="280">
        <f>IFERROR(HLOOKUP(BH$7-$E27,$G$7:BG27,$A27,TRUE)+$D27,BG27)</f>
        <v>7</v>
      </c>
      <c r="BI27" s="280">
        <f>IFERROR(HLOOKUP(BI$7-$E27,$G$7:BH27,$A27,TRUE)+$D27,BH27)</f>
        <v>7</v>
      </c>
      <c r="BJ27" s="280">
        <f>IFERROR(HLOOKUP(BJ$7-$E27,$G$7:BI27,$A27,TRUE)+$D27,BI27)</f>
        <v>7</v>
      </c>
      <c r="BK27" s="280">
        <f>IFERROR(HLOOKUP(BK$7-$E27,$G$7:BJ27,$A27,TRUE)+$D27,BJ27)</f>
        <v>7</v>
      </c>
      <c r="BL27" s="280">
        <f>IFERROR(HLOOKUP(BL$7-$E27,$G$7:BK27,$A27,TRUE)+$D27,BK27)</f>
        <v>7</v>
      </c>
      <c r="BM27" s="280">
        <f>IFERROR(HLOOKUP(BM$7-$E27,$G$7:BL27,$A27,TRUE)+$D27,BL27)</f>
        <v>7</v>
      </c>
      <c r="BN27" s="281">
        <f>IFERROR(HLOOKUP(BN$7-$E27,$G$7:BM27,$A27,TRUE)+$D27,BM27)</f>
        <v>7</v>
      </c>
      <c r="BO27" t="s">
        <v>101</v>
      </c>
    </row>
    <row r="28" spans="1:67">
      <c r="A28" s="329">
        <v>22</v>
      </c>
      <c r="B28" s="115"/>
      <c r="C28" s="277"/>
      <c r="D28" s="277"/>
      <c r="E28" s="277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1"/>
      <c r="BO28" t="s">
        <v>101</v>
      </c>
    </row>
    <row r="29" spans="1:67">
      <c r="A29" s="329">
        <v>23</v>
      </c>
      <c r="B29" s="247" t="s">
        <v>244</v>
      </c>
      <c r="C29" s="277"/>
      <c r="D29" s="277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1"/>
      <c r="BO29" t="s">
        <v>101</v>
      </c>
    </row>
    <row r="30" spans="1:67">
      <c r="A30" s="329">
        <v>24</v>
      </c>
      <c r="B30" s="115" t="s">
        <v>245</v>
      </c>
      <c r="C30" s="277">
        <v>1</v>
      </c>
      <c r="D30" s="277">
        <v>0</v>
      </c>
      <c r="E30" s="277">
        <v>12</v>
      </c>
      <c r="F30" s="280"/>
      <c r="G30" s="280">
        <f t="shared" ref="G30:G31" si="4">C30</f>
        <v>1</v>
      </c>
      <c r="H30" s="280">
        <f>IFERROR(HLOOKUP(H$7-$E30,$G$7:G30,$A30,TRUE)+$D30,G30)</f>
        <v>1</v>
      </c>
      <c r="I30" s="280">
        <f>IFERROR(HLOOKUP(I$7-$E30,$G$7:H30,$A30,TRUE)+$D30,H30)</f>
        <v>1</v>
      </c>
      <c r="J30" s="280">
        <f>IFERROR(HLOOKUP(J$7-$E30,$G$7:I30,$A30,TRUE)+$D30,I30)</f>
        <v>1</v>
      </c>
      <c r="K30" s="280">
        <f>IFERROR(HLOOKUP(K$7-$E30,$G$7:J30,$A30,TRUE)+$D30,J30)</f>
        <v>1</v>
      </c>
      <c r="L30" s="280">
        <f>IFERROR(HLOOKUP(L$7-$E30,$G$7:K30,$A30,TRUE)+$D30,K30)</f>
        <v>1</v>
      </c>
      <c r="M30" s="280">
        <f>IFERROR(HLOOKUP(M$7-$E30,$G$7:L30,$A30,TRUE)+$D30,L30)</f>
        <v>1</v>
      </c>
      <c r="N30" s="280">
        <f>IFERROR(HLOOKUP(N$7-$E30,$G$7:M30,$A30,TRUE)+$D30,M30)</f>
        <v>1</v>
      </c>
      <c r="O30" s="280">
        <f>IFERROR(HLOOKUP(O$7-$E30,$G$7:N30,$A30,TRUE)+$D30,N30)</f>
        <v>1</v>
      </c>
      <c r="P30" s="280">
        <f>IFERROR(HLOOKUP(P$7-$E30,$G$7:O30,$A30,TRUE)+$D30,O30)</f>
        <v>1</v>
      </c>
      <c r="Q30" s="280">
        <f>IFERROR(HLOOKUP(Q$7-$E30,$G$7:P30,$A30,TRUE)+$D30,P30)</f>
        <v>1</v>
      </c>
      <c r="R30" s="280">
        <f>IFERROR(HLOOKUP(R$7-$E30,$G$7:Q30,$A30,TRUE)+$D30,Q30)</f>
        <v>1</v>
      </c>
      <c r="S30" s="280">
        <f>IFERROR(HLOOKUP(S$7-$E30,$G$7:R30,$A30,TRUE)+$D30,R30)</f>
        <v>1</v>
      </c>
      <c r="T30" s="280">
        <f>IFERROR(HLOOKUP(T$7-$E30,$G$7:S30,$A30,TRUE)+$D30,S30)</f>
        <v>1</v>
      </c>
      <c r="U30" s="280">
        <f>IFERROR(HLOOKUP(U$7-$E30,$G$7:T30,$A30,TRUE)+$D30,T30)</f>
        <v>1</v>
      </c>
      <c r="V30" s="280">
        <f>IFERROR(HLOOKUP(V$7-$E30,$G$7:U30,$A30,TRUE)+$D30,U30)</f>
        <v>1</v>
      </c>
      <c r="W30" s="280">
        <f>IFERROR(HLOOKUP(W$7-$E30,$G$7:V30,$A30,TRUE)+$D30,V30)</f>
        <v>1</v>
      </c>
      <c r="X30" s="280">
        <f>IFERROR(HLOOKUP(X$7-$E30,$G$7:W30,$A30,TRUE)+$D30,W30)</f>
        <v>1</v>
      </c>
      <c r="Y30" s="280">
        <f>IFERROR(HLOOKUP(Y$7-$E30,$G$7:X30,$A30,TRUE)+$D30,X30)</f>
        <v>1</v>
      </c>
      <c r="Z30" s="280">
        <f>IFERROR(HLOOKUP(Z$7-$E30,$G$7:Y30,$A30,TRUE)+$D30,Y30)</f>
        <v>1</v>
      </c>
      <c r="AA30" s="280">
        <f>IFERROR(HLOOKUP(AA$7-$E30,$G$7:Z30,$A30,TRUE)+$D30,Z30)</f>
        <v>1</v>
      </c>
      <c r="AB30" s="280">
        <f>IFERROR(HLOOKUP(AB$7-$E30,$G$7:AA30,$A30,TRUE)+$D30,AA30)</f>
        <v>1</v>
      </c>
      <c r="AC30" s="280">
        <f>IFERROR(HLOOKUP(AC$7-$E30,$G$7:AB30,$A30,TRUE)+$D30,AB30)</f>
        <v>1</v>
      </c>
      <c r="AD30" s="280">
        <f>IFERROR(HLOOKUP(AD$7-$E30,$G$7:AC30,$A30,TRUE)+$D30,AC30)</f>
        <v>1</v>
      </c>
      <c r="AE30" s="280">
        <f>IFERROR(HLOOKUP(AE$7-$E30,$G$7:AD30,$A30,TRUE)+$D30,AD30)</f>
        <v>1</v>
      </c>
      <c r="AF30" s="280">
        <f>IFERROR(HLOOKUP(AF$7-$E30,$G$7:AE30,$A30,TRUE)+$D30,AE30)</f>
        <v>1</v>
      </c>
      <c r="AG30" s="280">
        <f>IFERROR(HLOOKUP(AG$7-$E30,$G$7:AF30,$A30,TRUE)+$D30,AF30)</f>
        <v>1</v>
      </c>
      <c r="AH30" s="280">
        <f>IFERROR(HLOOKUP(AH$7-$E30,$G$7:AG30,$A30,TRUE)+$D30,AG30)</f>
        <v>1</v>
      </c>
      <c r="AI30" s="280">
        <f>IFERROR(HLOOKUP(AI$7-$E30,$G$7:AH30,$A30,TRUE)+$D30,AH30)</f>
        <v>1</v>
      </c>
      <c r="AJ30" s="280">
        <f>IFERROR(HLOOKUP(AJ$7-$E30,$G$7:AI30,$A30,TRUE)+$D30,AI30)</f>
        <v>1</v>
      </c>
      <c r="AK30" s="280">
        <f>IFERROR(HLOOKUP(AK$7-$E30,$G$7:AJ30,$A30,TRUE)+$D30,AJ30)</f>
        <v>1</v>
      </c>
      <c r="AL30" s="280">
        <f>IFERROR(HLOOKUP(AL$7-$E30,$G$7:AK30,$A30,TRUE)+$D30,AK30)</f>
        <v>1</v>
      </c>
      <c r="AM30" s="280">
        <f>IFERROR(HLOOKUP(AM$7-$E30,$G$7:AL30,$A30,TRUE)+$D30,AL30)</f>
        <v>1</v>
      </c>
      <c r="AN30" s="280">
        <f>IFERROR(HLOOKUP(AN$7-$E30,$G$7:AM30,$A30,TRUE)+$D30,AM30)</f>
        <v>1</v>
      </c>
      <c r="AO30" s="280">
        <f>IFERROR(HLOOKUP(AO$7-$E30,$G$7:AN30,$A30,TRUE)+$D30,AN30)</f>
        <v>1</v>
      </c>
      <c r="AP30" s="280">
        <f>IFERROR(HLOOKUP(AP$7-$E30,$G$7:AO30,$A30,TRUE)+$D30,AO30)</f>
        <v>1</v>
      </c>
      <c r="AQ30" s="280">
        <f>IFERROR(HLOOKUP(AQ$7-$E30,$G$7:AP30,$A30,TRUE)+$D30,AP30)</f>
        <v>1</v>
      </c>
      <c r="AR30" s="280">
        <f>IFERROR(HLOOKUP(AR$7-$E30,$G$7:AQ30,$A30,TRUE)+$D30,AQ30)</f>
        <v>1</v>
      </c>
      <c r="AS30" s="280">
        <f>IFERROR(HLOOKUP(AS$7-$E30,$G$7:AR30,$A30,TRUE)+$D30,AR30)</f>
        <v>1</v>
      </c>
      <c r="AT30" s="280">
        <f>IFERROR(HLOOKUP(AT$7-$E30,$G$7:AS30,$A30,TRUE)+$D30,AS30)</f>
        <v>1</v>
      </c>
      <c r="AU30" s="280">
        <f>IFERROR(HLOOKUP(AU$7-$E30,$G$7:AT30,$A30,TRUE)+$D30,AT30)</f>
        <v>1</v>
      </c>
      <c r="AV30" s="280">
        <f>IFERROR(HLOOKUP(AV$7-$E30,$G$7:AU30,$A30,TRUE)+$D30,AU30)</f>
        <v>1</v>
      </c>
      <c r="AW30" s="280">
        <f>IFERROR(HLOOKUP(AW$7-$E30,$G$7:AV30,$A30,TRUE)+$D30,AV30)</f>
        <v>1</v>
      </c>
      <c r="AX30" s="280">
        <f>IFERROR(HLOOKUP(AX$7-$E30,$G$7:AW30,$A30,TRUE)+$D30,AW30)</f>
        <v>1</v>
      </c>
      <c r="AY30" s="280">
        <f>IFERROR(HLOOKUP(AY$7-$E30,$G$7:AX30,$A30,TRUE)+$D30,AX30)</f>
        <v>1</v>
      </c>
      <c r="AZ30" s="280">
        <f>IFERROR(HLOOKUP(AZ$7-$E30,$G$7:AY30,$A30,TRUE)+$D30,AY30)</f>
        <v>1</v>
      </c>
      <c r="BA30" s="280">
        <f>IFERROR(HLOOKUP(BA$7-$E30,$G$7:AZ30,$A30,TRUE)+$D30,AZ30)</f>
        <v>1</v>
      </c>
      <c r="BB30" s="280">
        <f>IFERROR(HLOOKUP(BB$7-$E30,$G$7:BA30,$A30,TRUE)+$D30,BA30)</f>
        <v>1</v>
      </c>
      <c r="BC30" s="280">
        <f>IFERROR(HLOOKUP(BC$7-$E30,$G$7:BB30,$A30,TRUE)+$D30,BB30)</f>
        <v>1</v>
      </c>
      <c r="BD30" s="280">
        <f>IFERROR(HLOOKUP(BD$7-$E30,$G$7:BC30,$A30,TRUE)+$D30,BC30)</f>
        <v>1</v>
      </c>
      <c r="BE30" s="280">
        <f>IFERROR(HLOOKUP(BE$7-$E30,$G$7:BD30,$A30,TRUE)+$D30,BD30)</f>
        <v>1</v>
      </c>
      <c r="BF30" s="280">
        <f>IFERROR(HLOOKUP(BF$7-$E30,$G$7:BE30,$A30,TRUE)+$D30,BE30)</f>
        <v>1</v>
      </c>
      <c r="BG30" s="280">
        <f>IFERROR(HLOOKUP(BG$7-$E30,$G$7:BF30,$A30,TRUE)+$D30,BF30)</f>
        <v>1</v>
      </c>
      <c r="BH30" s="280">
        <f>IFERROR(HLOOKUP(BH$7-$E30,$G$7:BG30,$A30,TRUE)+$D30,BG30)</f>
        <v>1</v>
      </c>
      <c r="BI30" s="280">
        <f>IFERROR(HLOOKUP(BI$7-$E30,$G$7:BH30,$A30,TRUE)+$D30,BH30)</f>
        <v>1</v>
      </c>
      <c r="BJ30" s="280">
        <f>IFERROR(HLOOKUP(BJ$7-$E30,$G$7:BI30,$A30,TRUE)+$D30,BI30)</f>
        <v>1</v>
      </c>
      <c r="BK30" s="280">
        <f>IFERROR(HLOOKUP(BK$7-$E30,$G$7:BJ30,$A30,TRUE)+$D30,BJ30)</f>
        <v>1</v>
      </c>
      <c r="BL30" s="280">
        <f>IFERROR(HLOOKUP(BL$7-$E30,$G$7:BK30,$A30,TRUE)+$D30,BK30)</f>
        <v>1</v>
      </c>
      <c r="BM30" s="280">
        <f>IFERROR(HLOOKUP(BM$7-$E30,$G$7:BL30,$A30,TRUE)+$D30,BL30)</f>
        <v>1</v>
      </c>
      <c r="BN30" s="281">
        <f>IFERROR(HLOOKUP(BN$7-$E30,$G$7:BM30,$A30,TRUE)+$D30,BM30)</f>
        <v>1</v>
      </c>
      <c r="BO30" t="s">
        <v>101</v>
      </c>
    </row>
    <row r="31" spans="1:67">
      <c r="A31" s="329">
        <v>25</v>
      </c>
      <c r="B31" s="115" t="s">
        <v>246</v>
      </c>
      <c r="C31" s="277">
        <v>4</v>
      </c>
      <c r="D31" s="277">
        <v>1</v>
      </c>
      <c r="E31" s="277">
        <v>12</v>
      </c>
      <c r="F31" s="280"/>
      <c r="G31" s="280">
        <f t="shared" si="4"/>
        <v>4</v>
      </c>
      <c r="H31" s="280">
        <f>IFERROR(HLOOKUP(H$7-$E31,$G$7:G31,$A31,TRUE)+$D31,G31)</f>
        <v>4</v>
      </c>
      <c r="I31" s="280">
        <f>IFERROR(HLOOKUP(I$7-$E31,$G$7:H31,$A31,TRUE)+$D31,H31)</f>
        <v>4</v>
      </c>
      <c r="J31" s="280">
        <f>IFERROR(HLOOKUP(J$7-$E31,$G$7:I31,$A31,TRUE)+$D31,I31)</f>
        <v>4</v>
      </c>
      <c r="K31" s="280">
        <f>IFERROR(HLOOKUP(K$7-$E31,$G$7:J31,$A31,TRUE)+$D31,J31)</f>
        <v>4</v>
      </c>
      <c r="L31" s="280">
        <f>IFERROR(HLOOKUP(L$7-$E31,$G$7:K31,$A31,TRUE)+$D31,K31)</f>
        <v>4</v>
      </c>
      <c r="M31" s="280">
        <f>IFERROR(HLOOKUP(M$7-$E31,$G$7:L31,$A31,TRUE)+$D31,L31)</f>
        <v>4</v>
      </c>
      <c r="N31" s="280">
        <f>IFERROR(HLOOKUP(N$7-$E31,$G$7:M31,$A31,TRUE)+$D31,M31)</f>
        <v>4</v>
      </c>
      <c r="O31" s="280">
        <f>IFERROR(HLOOKUP(O$7-$E31,$G$7:N31,$A31,TRUE)+$D31,N31)</f>
        <v>4</v>
      </c>
      <c r="P31" s="280">
        <f>IFERROR(HLOOKUP(P$7-$E31,$G$7:O31,$A31,TRUE)+$D31,O31)</f>
        <v>4</v>
      </c>
      <c r="Q31" s="280">
        <f>IFERROR(HLOOKUP(Q$7-$E31,$G$7:P31,$A31,TRUE)+$D31,P31)</f>
        <v>4</v>
      </c>
      <c r="R31" s="280">
        <f>IFERROR(HLOOKUP(R$7-$E31,$G$7:Q31,$A31,TRUE)+$D31,Q31)</f>
        <v>4</v>
      </c>
      <c r="S31" s="280">
        <f>IFERROR(HLOOKUP(S$7-$E31,$G$7:R31,$A31,TRUE)+$D31,R31)</f>
        <v>5</v>
      </c>
      <c r="T31" s="280">
        <f>IFERROR(HLOOKUP(T$7-$E31,$G$7:S31,$A31,TRUE)+$D31,S31)</f>
        <v>5</v>
      </c>
      <c r="U31" s="280">
        <f>IFERROR(HLOOKUP(U$7-$E31,$G$7:T31,$A31,TRUE)+$D31,T31)</f>
        <v>5</v>
      </c>
      <c r="V31" s="280">
        <f>IFERROR(HLOOKUP(V$7-$E31,$G$7:U31,$A31,TRUE)+$D31,U31)</f>
        <v>5</v>
      </c>
      <c r="W31" s="280">
        <f>IFERROR(HLOOKUP(W$7-$E31,$G$7:V31,$A31,TRUE)+$D31,V31)</f>
        <v>5</v>
      </c>
      <c r="X31" s="280">
        <f>IFERROR(HLOOKUP(X$7-$E31,$G$7:W31,$A31,TRUE)+$D31,W31)</f>
        <v>5</v>
      </c>
      <c r="Y31" s="280">
        <f>IFERROR(HLOOKUP(Y$7-$E31,$G$7:X31,$A31,TRUE)+$D31,X31)</f>
        <v>5</v>
      </c>
      <c r="Z31" s="280">
        <f>IFERROR(HLOOKUP(Z$7-$E31,$G$7:Y31,$A31,TRUE)+$D31,Y31)</f>
        <v>5</v>
      </c>
      <c r="AA31" s="280">
        <f>IFERROR(HLOOKUP(AA$7-$E31,$G$7:Z31,$A31,TRUE)+$D31,Z31)</f>
        <v>5</v>
      </c>
      <c r="AB31" s="280">
        <f>IFERROR(HLOOKUP(AB$7-$E31,$G$7:AA31,$A31,TRUE)+$D31,AA31)</f>
        <v>5</v>
      </c>
      <c r="AC31" s="280">
        <f>IFERROR(HLOOKUP(AC$7-$E31,$G$7:AB31,$A31,TRUE)+$D31,AB31)</f>
        <v>5</v>
      </c>
      <c r="AD31" s="280">
        <f>IFERROR(HLOOKUP(AD$7-$E31,$G$7:AC31,$A31,TRUE)+$D31,AC31)</f>
        <v>5</v>
      </c>
      <c r="AE31" s="280">
        <f>IFERROR(HLOOKUP(AE$7-$E31,$G$7:AD31,$A31,TRUE)+$D31,AD31)</f>
        <v>6</v>
      </c>
      <c r="AF31" s="280">
        <f>IFERROR(HLOOKUP(AF$7-$E31,$G$7:AE31,$A31,TRUE)+$D31,AE31)</f>
        <v>6</v>
      </c>
      <c r="AG31" s="280">
        <f>IFERROR(HLOOKUP(AG$7-$E31,$G$7:AF31,$A31,TRUE)+$D31,AF31)</f>
        <v>6</v>
      </c>
      <c r="AH31" s="280">
        <f>IFERROR(HLOOKUP(AH$7-$E31,$G$7:AG31,$A31,TRUE)+$D31,AG31)</f>
        <v>6</v>
      </c>
      <c r="AI31" s="280">
        <f>IFERROR(HLOOKUP(AI$7-$E31,$G$7:AH31,$A31,TRUE)+$D31,AH31)</f>
        <v>6</v>
      </c>
      <c r="AJ31" s="280">
        <f>IFERROR(HLOOKUP(AJ$7-$E31,$G$7:AI31,$A31,TRUE)+$D31,AI31)</f>
        <v>6</v>
      </c>
      <c r="AK31" s="280">
        <f>IFERROR(HLOOKUP(AK$7-$E31,$G$7:AJ31,$A31,TRUE)+$D31,AJ31)</f>
        <v>6</v>
      </c>
      <c r="AL31" s="280">
        <f>IFERROR(HLOOKUP(AL$7-$E31,$G$7:AK31,$A31,TRUE)+$D31,AK31)</f>
        <v>6</v>
      </c>
      <c r="AM31" s="280">
        <f>IFERROR(HLOOKUP(AM$7-$E31,$G$7:AL31,$A31,TRUE)+$D31,AL31)</f>
        <v>6</v>
      </c>
      <c r="AN31" s="280">
        <f>IFERROR(HLOOKUP(AN$7-$E31,$G$7:AM31,$A31,TRUE)+$D31,AM31)</f>
        <v>6</v>
      </c>
      <c r="AO31" s="280">
        <f>IFERROR(HLOOKUP(AO$7-$E31,$G$7:AN31,$A31,TRUE)+$D31,AN31)</f>
        <v>6</v>
      </c>
      <c r="AP31" s="280">
        <f>IFERROR(HLOOKUP(AP$7-$E31,$G$7:AO31,$A31,TRUE)+$D31,AO31)</f>
        <v>6</v>
      </c>
      <c r="AQ31" s="280">
        <f>IFERROR(HLOOKUP(AQ$7-$E31,$G$7:AP31,$A31,TRUE)+$D31,AP31)</f>
        <v>7</v>
      </c>
      <c r="AR31" s="280">
        <f>IFERROR(HLOOKUP(AR$7-$E31,$G$7:AQ31,$A31,TRUE)+$D31,AQ31)</f>
        <v>7</v>
      </c>
      <c r="AS31" s="280">
        <f>IFERROR(HLOOKUP(AS$7-$E31,$G$7:AR31,$A31,TRUE)+$D31,AR31)</f>
        <v>7</v>
      </c>
      <c r="AT31" s="280">
        <f>IFERROR(HLOOKUP(AT$7-$E31,$G$7:AS31,$A31,TRUE)+$D31,AS31)</f>
        <v>7</v>
      </c>
      <c r="AU31" s="280">
        <f>IFERROR(HLOOKUP(AU$7-$E31,$G$7:AT31,$A31,TRUE)+$D31,AT31)</f>
        <v>7</v>
      </c>
      <c r="AV31" s="280">
        <f>IFERROR(HLOOKUP(AV$7-$E31,$G$7:AU31,$A31,TRUE)+$D31,AU31)</f>
        <v>7</v>
      </c>
      <c r="AW31" s="280">
        <f>IFERROR(HLOOKUP(AW$7-$E31,$G$7:AV31,$A31,TRUE)+$D31,AV31)</f>
        <v>7</v>
      </c>
      <c r="AX31" s="280">
        <f>IFERROR(HLOOKUP(AX$7-$E31,$G$7:AW31,$A31,TRUE)+$D31,AW31)</f>
        <v>7</v>
      </c>
      <c r="AY31" s="280">
        <f>IFERROR(HLOOKUP(AY$7-$E31,$G$7:AX31,$A31,TRUE)+$D31,AX31)</f>
        <v>7</v>
      </c>
      <c r="AZ31" s="280">
        <f>IFERROR(HLOOKUP(AZ$7-$E31,$G$7:AY31,$A31,TRUE)+$D31,AY31)</f>
        <v>7</v>
      </c>
      <c r="BA31" s="280">
        <f>IFERROR(HLOOKUP(BA$7-$E31,$G$7:AZ31,$A31,TRUE)+$D31,AZ31)</f>
        <v>7</v>
      </c>
      <c r="BB31" s="280">
        <f>IFERROR(HLOOKUP(BB$7-$E31,$G$7:BA31,$A31,TRUE)+$D31,BA31)</f>
        <v>7</v>
      </c>
      <c r="BC31" s="280">
        <f>IFERROR(HLOOKUP(BC$7-$E31,$G$7:BB31,$A31,TRUE)+$D31,BB31)</f>
        <v>8</v>
      </c>
      <c r="BD31" s="280">
        <f>IFERROR(HLOOKUP(BD$7-$E31,$G$7:BC31,$A31,TRUE)+$D31,BC31)</f>
        <v>8</v>
      </c>
      <c r="BE31" s="280">
        <f>IFERROR(HLOOKUP(BE$7-$E31,$G$7:BD31,$A31,TRUE)+$D31,BD31)</f>
        <v>8</v>
      </c>
      <c r="BF31" s="280">
        <f>IFERROR(HLOOKUP(BF$7-$E31,$G$7:BE31,$A31,TRUE)+$D31,BE31)</f>
        <v>8</v>
      </c>
      <c r="BG31" s="280">
        <f>IFERROR(HLOOKUP(BG$7-$E31,$G$7:BF31,$A31,TRUE)+$D31,BF31)</f>
        <v>8</v>
      </c>
      <c r="BH31" s="280">
        <f>IFERROR(HLOOKUP(BH$7-$E31,$G$7:BG31,$A31,TRUE)+$D31,BG31)</f>
        <v>8</v>
      </c>
      <c r="BI31" s="280">
        <f>IFERROR(HLOOKUP(BI$7-$E31,$G$7:BH31,$A31,TRUE)+$D31,BH31)</f>
        <v>8</v>
      </c>
      <c r="BJ31" s="280">
        <f>IFERROR(HLOOKUP(BJ$7-$E31,$G$7:BI31,$A31,TRUE)+$D31,BI31)</f>
        <v>8</v>
      </c>
      <c r="BK31" s="280">
        <f>IFERROR(HLOOKUP(BK$7-$E31,$G$7:BJ31,$A31,TRUE)+$D31,BJ31)</f>
        <v>8</v>
      </c>
      <c r="BL31" s="280">
        <f>IFERROR(HLOOKUP(BL$7-$E31,$G$7:BK31,$A31,TRUE)+$D31,BK31)</f>
        <v>8</v>
      </c>
      <c r="BM31" s="280">
        <f>IFERROR(HLOOKUP(BM$7-$E31,$G$7:BL31,$A31,TRUE)+$D31,BL31)</f>
        <v>8</v>
      </c>
      <c r="BN31" s="281">
        <f>IFERROR(HLOOKUP(BN$7-$E31,$G$7:BM31,$A31,TRUE)+$D31,BM31)</f>
        <v>8</v>
      </c>
      <c r="BO31" t="s">
        <v>101</v>
      </c>
    </row>
    <row r="32" spans="1:67">
      <c r="A32" s="329">
        <v>26</v>
      </c>
      <c r="B32" s="115"/>
      <c r="C32" s="277"/>
      <c r="D32" s="277"/>
      <c r="E32" s="277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1"/>
      <c r="BO32" t="s">
        <v>101</v>
      </c>
    </row>
    <row r="33" spans="1:67">
      <c r="A33" s="329">
        <v>27</v>
      </c>
      <c r="B33" s="247" t="s">
        <v>133</v>
      </c>
      <c r="C33" s="277"/>
      <c r="D33" s="277"/>
      <c r="E33" s="277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1"/>
      <c r="BO33" t="s">
        <v>101</v>
      </c>
    </row>
    <row r="34" spans="1:67" s="32" customFormat="1">
      <c r="A34" s="329">
        <v>28</v>
      </c>
      <c r="B34" s="248" t="s">
        <v>247</v>
      </c>
      <c r="C34" s="277"/>
      <c r="D34" s="277">
        <v>0</v>
      </c>
      <c r="E34" s="277">
        <v>12</v>
      </c>
      <c r="F34" s="327"/>
      <c r="G34" s="280">
        <f t="shared" ref="G34:G38" si="5">C34</f>
        <v>0</v>
      </c>
      <c r="H34" s="327">
        <f>IFERROR(HLOOKUP(H$7-$E34,$G$7:G34,$A34,TRUE)+$D34,G34)</f>
        <v>0</v>
      </c>
      <c r="I34" s="327">
        <f>IFERROR(HLOOKUP(I$7-$E34,$G$7:H34,$A34,TRUE)+$D34,H34)</f>
        <v>0</v>
      </c>
      <c r="J34" s="327">
        <f>IFERROR(HLOOKUP(J$7-$E34,$G$7:I34,$A34,TRUE)+$D34,I34)</f>
        <v>0</v>
      </c>
      <c r="K34" s="327">
        <f>IFERROR(HLOOKUP(K$7-$E34,$G$7:J34,$A34,TRUE)+$D34,J34)</f>
        <v>0</v>
      </c>
      <c r="L34" s="327">
        <f>IFERROR(HLOOKUP(L$7-$E34,$G$7:K34,$A34,TRUE)+$D34,K34)</f>
        <v>0</v>
      </c>
      <c r="M34" s="327">
        <f>IFERROR(HLOOKUP(M$7-$E34,$G$7:L34,$A34,TRUE)+$D34,L34)</f>
        <v>0</v>
      </c>
      <c r="N34" s="327">
        <f>IFERROR(HLOOKUP(N$7-$E34,$G$7:M34,$A34,TRUE)+$D34,M34)</f>
        <v>0</v>
      </c>
      <c r="O34" s="327">
        <f>IFERROR(HLOOKUP(O$7-$E34,$G$7:N34,$A34,TRUE)+$D34,N34)</f>
        <v>0</v>
      </c>
      <c r="P34" s="327">
        <f>IFERROR(HLOOKUP(P$7-$E34,$G$7:O34,$A34,TRUE)+$D34,O34)</f>
        <v>0</v>
      </c>
      <c r="Q34" s="327">
        <f>IFERROR(HLOOKUP(Q$7-$E34,$G$7:P34,$A34,TRUE)+$D34,P34)</f>
        <v>0</v>
      </c>
      <c r="R34" s="327">
        <f>IFERROR(HLOOKUP(R$7-$E34,$G$7:Q34,$A34,TRUE)+$D34,Q34)</f>
        <v>0</v>
      </c>
      <c r="S34" s="327">
        <f>IFERROR(HLOOKUP(S$7-$E34,$G$7:R34,$A34,TRUE)+$D34,R34)</f>
        <v>0</v>
      </c>
      <c r="T34" s="327">
        <f>IFERROR(HLOOKUP(T$7-$E34,$G$7:S34,$A34,TRUE)+$D34,S34)</f>
        <v>0</v>
      </c>
      <c r="U34" s="327">
        <f>IFERROR(HLOOKUP(U$7-$E34,$G$7:T34,$A34,TRUE)+$D34,T34)</f>
        <v>0</v>
      </c>
      <c r="V34" s="327">
        <f>IFERROR(HLOOKUP(V$7-$E34,$G$7:U34,$A34,TRUE)+$D34,U34)</f>
        <v>0</v>
      </c>
      <c r="W34" s="327">
        <f>IFERROR(HLOOKUP(W$7-$E34,$G$7:V34,$A34,TRUE)+$D34,V34)</f>
        <v>0</v>
      </c>
      <c r="X34" s="327">
        <f>IFERROR(HLOOKUP(X$7-$E34,$G$7:W34,$A34,TRUE)+$D34,W34)</f>
        <v>0</v>
      </c>
      <c r="Y34" s="327">
        <f>IFERROR(HLOOKUP(Y$7-$E34,$G$7:X34,$A34,TRUE)+$D34,X34)</f>
        <v>0</v>
      </c>
      <c r="Z34" s="327">
        <f>IFERROR(HLOOKUP(Z$7-$E34,$G$7:Y34,$A34,TRUE)+$D34,Y34)</f>
        <v>0</v>
      </c>
      <c r="AA34" s="327">
        <f>IFERROR(HLOOKUP(AA$7-$E34,$G$7:Z34,$A34,TRUE)+$D34,Z34)</f>
        <v>0</v>
      </c>
      <c r="AB34" s="327">
        <f>IFERROR(HLOOKUP(AB$7-$E34,$G$7:AA34,$A34,TRUE)+$D34,AA34)</f>
        <v>0</v>
      </c>
      <c r="AC34" s="327">
        <f>IFERROR(HLOOKUP(AC$7-$E34,$G$7:AB34,$A34,TRUE)+$D34,AB34)</f>
        <v>0</v>
      </c>
      <c r="AD34" s="327">
        <f>IFERROR(HLOOKUP(AD$7-$E34,$G$7:AC34,$A34,TRUE)+$D34,AC34)</f>
        <v>0</v>
      </c>
      <c r="AE34" s="327">
        <f>IFERROR(HLOOKUP(AE$7-$E34,$G$7:AD34,$A34,TRUE)+$D34,AD34)</f>
        <v>0</v>
      </c>
      <c r="AF34" s="327">
        <f>IFERROR(HLOOKUP(AF$7-$E34,$G$7:AE34,$A34,TRUE)+$D34,AE34)</f>
        <v>0</v>
      </c>
      <c r="AG34" s="327">
        <f>IFERROR(HLOOKUP(AG$7-$E34,$G$7:AF34,$A34,TRUE)+$D34,AF34)</f>
        <v>0</v>
      </c>
      <c r="AH34" s="327">
        <f>IFERROR(HLOOKUP(AH$7-$E34,$G$7:AG34,$A34,TRUE)+$D34,AG34)</f>
        <v>0</v>
      </c>
      <c r="AI34" s="327">
        <f>IFERROR(HLOOKUP(AI$7-$E34,$G$7:AH34,$A34,TRUE)+$D34,AH34)</f>
        <v>0</v>
      </c>
      <c r="AJ34" s="327">
        <f>IFERROR(HLOOKUP(AJ$7-$E34,$G$7:AI34,$A34,TRUE)+$D34,AI34)</f>
        <v>0</v>
      </c>
      <c r="AK34" s="327">
        <f>IFERROR(HLOOKUP(AK$7-$E34,$G$7:AJ34,$A34,TRUE)+$D34,AJ34)</f>
        <v>0</v>
      </c>
      <c r="AL34" s="327">
        <f>IFERROR(HLOOKUP(AL$7-$E34,$G$7:AK34,$A34,TRUE)+$D34,AK34)</f>
        <v>0</v>
      </c>
      <c r="AM34" s="327">
        <f>IFERROR(HLOOKUP(AM$7-$E34,$G$7:AL34,$A34,TRUE)+$D34,AL34)</f>
        <v>0</v>
      </c>
      <c r="AN34" s="327">
        <f>IFERROR(HLOOKUP(AN$7-$E34,$G$7:AM34,$A34,TRUE)+$D34,AM34)</f>
        <v>0</v>
      </c>
      <c r="AO34" s="327">
        <f>IFERROR(HLOOKUP(AO$7-$E34,$G$7:AN34,$A34,TRUE)+$D34,AN34)</f>
        <v>0</v>
      </c>
      <c r="AP34" s="327">
        <f>IFERROR(HLOOKUP(AP$7-$E34,$G$7:AO34,$A34,TRUE)+$D34,AO34)</f>
        <v>0</v>
      </c>
      <c r="AQ34" s="327">
        <f>IFERROR(HLOOKUP(AQ$7-$E34,$G$7:AP34,$A34,TRUE)+$D34,AP34)</f>
        <v>0</v>
      </c>
      <c r="AR34" s="327">
        <f>IFERROR(HLOOKUP(AR$7-$E34,$G$7:AQ34,$A34,TRUE)+$D34,AQ34)</f>
        <v>0</v>
      </c>
      <c r="AS34" s="327">
        <f>IFERROR(HLOOKUP(AS$7-$E34,$G$7:AR34,$A34,TRUE)+$D34,AR34)</f>
        <v>0</v>
      </c>
      <c r="AT34" s="327">
        <f>IFERROR(HLOOKUP(AT$7-$E34,$G$7:AS34,$A34,TRUE)+$D34,AS34)</f>
        <v>0</v>
      </c>
      <c r="AU34" s="327">
        <f>IFERROR(HLOOKUP(AU$7-$E34,$G$7:AT34,$A34,TRUE)+$D34,AT34)</f>
        <v>0</v>
      </c>
      <c r="AV34" s="327">
        <f>IFERROR(HLOOKUP(AV$7-$E34,$G$7:AU34,$A34,TRUE)+$D34,AU34)</f>
        <v>0</v>
      </c>
      <c r="AW34" s="327">
        <f>IFERROR(HLOOKUP(AW$7-$E34,$G$7:AV34,$A34,TRUE)+$D34,AV34)</f>
        <v>0</v>
      </c>
      <c r="AX34" s="327">
        <f>IFERROR(HLOOKUP(AX$7-$E34,$G$7:AW34,$A34,TRUE)+$D34,AW34)</f>
        <v>0</v>
      </c>
      <c r="AY34" s="327">
        <f>IFERROR(HLOOKUP(AY$7-$E34,$G$7:AX34,$A34,TRUE)+$D34,AX34)</f>
        <v>0</v>
      </c>
      <c r="AZ34" s="327">
        <f>IFERROR(HLOOKUP(AZ$7-$E34,$G$7:AY34,$A34,TRUE)+$D34,AY34)</f>
        <v>0</v>
      </c>
      <c r="BA34" s="327">
        <f>IFERROR(HLOOKUP(BA$7-$E34,$G$7:AZ34,$A34,TRUE)+$D34,AZ34)</f>
        <v>0</v>
      </c>
      <c r="BB34" s="327">
        <f>IFERROR(HLOOKUP(BB$7-$E34,$G$7:BA34,$A34,TRUE)+$D34,BA34)</f>
        <v>0</v>
      </c>
      <c r="BC34" s="327">
        <f>IFERROR(HLOOKUP(BC$7-$E34,$G$7:BB34,$A34,TRUE)+$D34,BB34)</f>
        <v>0</v>
      </c>
      <c r="BD34" s="327">
        <f>IFERROR(HLOOKUP(BD$7-$E34,$G$7:BC34,$A34,TRUE)+$D34,BC34)</f>
        <v>0</v>
      </c>
      <c r="BE34" s="327">
        <f>IFERROR(HLOOKUP(BE$7-$E34,$G$7:BD34,$A34,TRUE)+$D34,BD34)</f>
        <v>0</v>
      </c>
      <c r="BF34" s="327">
        <f>IFERROR(HLOOKUP(BF$7-$E34,$G$7:BE34,$A34,TRUE)+$D34,BE34)</f>
        <v>0</v>
      </c>
      <c r="BG34" s="327">
        <f>IFERROR(HLOOKUP(BG$7-$E34,$G$7:BF34,$A34,TRUE)+$D34,BF34)</f>
        <v>0</v>
      </c>
      <c r="BH34" s="327">
        <f>IFERROR(HLOOKUP(BH$7-$E34,$G$7:BG34,$A34,TRUE)+$D34,BG34)</f>
        <v>0</v>
      </c>
      <c r="BI34" s="327">
        <f>IFERROR(HLOOKUP(BI$7-$E34,$G$7:BH34,$A34,TRUE)+$D34,BH34)</f>
        <v>0</v>
      </c>
      <c r="BJ34" s="327">
        <f>IFERROR(HLOOKUP(BJ$7-$E34,$G$7:BI34,$A34,TRUE)+$D34,BI34)</f>
        <v>0</v>
      </c>
      <c r="BK34" s="327">
        <f>IFERROR(HLOOKUP(BK$7-$E34,$G$7:BJ34,$A34,TRUE)+$D34,BJ34)</f>
        <v>0</v>
      </c>
      <c r="BL34" s="327">
        <f>IFERROR(HLOOKUP(BL$7-$E34,$G$7:BK34,$A34,TRUE)+$D34,BK34)</f>
        <v>0</v>
      </c>
      <c r="BM34" s="327">
        <f>IFERROR(HLOOKUP(BM$7-$E34,$G$7:BL34,$A34,TRUE)+$D34,BL34)</f>
        <v>0</v>
      </c>
      <c r="BN34" s="328">
        <f>IFERROR(HLOOKUP(BN$7-$E34,$G$7:BM34,$A34,TRUE)+$D34,BM34)</f>
        <v>0</v>
      </c>
      <c r="BO34" t="s">
        <v>101</v>
      </c>
    </row>
    <row r="35" spans="1:67" s="32" customFormat="1">
      <c r="A35" s="329">
        <v>29</v>
      </c>
      <c r="B35" s="248" t="s">
        <v>134</v>
      </c>
      <c r="C35" s="277">
        <v>1</v>
      </c>
      <c r="D35" s="277">
        <v>0</v>
      </c>
      <c r="E35" s="277">
        <v>12</v>
      </c>
      <c r="F35" s="327"/>
      <c r="G35" s="280">
        <f t="shared" si="5"/>
        <v>1</v>
      </c>
      <c r="H35" s="327">
        <f>IFERROR(HLOOKUP(H$7-$E35,$G$7:G35,$A35,TRUE)+$D35,G35)</f>
        <v>1</v>
      </c>
      <c r="I35" s="327">
        <f>IFERROR(HLOOKUP(I$7-$E35,$G$7:H35,$A35,TRUE)+$D35,H35)</f>
        <v>1</v>
      </c>
      <c r="J35" s="327">
        <f>IFERROR(HLOOKUP(J$7-$E35,$G$7:I35,$A35,TRUE)+$D35,I35)</f>
        <v>1</v>
      </c>
      <c r="K35" s="327">
        <f>IFERROR(HLOOKUP(K$7-$E35,$G$7:J35,$A35,TRUE)+$D35,J35)</f>
        <v>1</v>
      </c>
      <c r="L35" s="327">
        <f>IFERROR(HLOOKUP(L$7-$E35,$G$7:K35,$A35,TRUE)+$D35,K35)</f>
        <v>1</v>
      </c>
      <c r="M35" s="327">
        <f>IFERROR(HLOOKUP(M$7-$E35,$G$7:L35,$A35,TRUE)+$D35,L35)</f>
        <v>1</v>
      </c>
      <c r="N35" s="327">
        <f>IFERROR(HLOOKUP(N$7-$E35,$G$7:M35,$A35,TRUE)+$D35,M35)</f>
        <v>1</v>
      </c>
      <c r="O35" s="327">
        <f>IFERROR(HLOOKUP(O$7-$E35,$G$7:N35,$A35,TRUE)+$D35,N35)</f>
        <v>1</v>
      </c>
      <c r="P35" s="327">
        <f>IFERROR(HLOOKUP(P$7-$E35,$G$7:O35,$A35,TRUE)+$D35,O35)</f>
        <v>1</v>
      </c>
      <c r="Q35" s="327">
        <f>IFERROR(HLOOKUP(Q$7-$E35,$G$7:P35,$A35,TRUE)+$D35,P35)</f>
        <v>1</v>
      </c>
      <c r="R35" s="327">
        <f>IFERROR(HLOOKUP(R$7-$E35,$G$7:Q35,$A35,TRUE)+$D35,Q35)</f>
        <v>1</v>
      </c>
      <c r="S35" s="327">
        <f>IFERROR(HLOOKUP(S$7-$E35,$G$7:R35,$A35,TRUE)+$D35,R35)</f>
        <v>1</v>
      </c>
      <c r="T35" s="327">
        <f>IFERROR(HLOOKUP(T$7-$E35,$G$7:S35,$A35,TRUE)+$D35,S35)</f>
        <v>1</v>
      </c>
      <c r="U35" s="327">
        <f>IFERROR(HLOOKUP(U$7-$E35,$G$7:T35,$A35,TRUE)+$D35,T35)</f>
        <v>1</v>
      </c>
      <c r="V35" s="327">
        <f>IFERROR(HLOOKUP(V$7-$E35,$G$7:U35,$A35,TRUE)+$D35,U35)</f>
        <v>1</v>
      </c>
      <c r="W35" s="327">
        <f>IFERROR(HLOOKUP(W$7-$E35,$G$7:V35,$A35,TRUE)+$D35,V35)</f>
        <v>1</v>
      </c>
      <c r="X35" s="327">
        <f>IFERROR(HLOOKUP(X$7-$E35,$G$7:W35,$A35,TRUE)+$D35,W35)</f>
        <v>1</v>
      </c>
      <c r="Y35" s="327">
        <f>IFERROR(HLOOKUP(Y$7-$E35,$G$7:X35,$A35,TRUE)+$D35,X35)</f>
        <v>1</v>
      </c>
      <c r="Z35" s="327">
        <f>IFERROR(HLOOKUP(Z$7-$E35,$G$7:Y35,$A35,TRUE)+$D35,Y35)</f>
        <v>1</v>
      </c>
      <c r="AA35" s="327">
        <f>IFERROR(HLOOKUP(AA$7-$E35,$G$7:Z35,$A35,TRUE)+$D35,Z35)</f>
        <v>1</v>
      </c>
      <c r="AB35" s="327">
        <f>IFERROR(HLOOKUP(AB$7-$E35,$G$7:AA35,$A35,TRUE)+$D35,AA35)</f>
        <v>1</v>
      </c>
      <c r="AC35" s="327">
        <f>IFERROR(HLOOKUP(AC$7-$E35,$G$7:AB35,$A35,TRUE)+$D35,AB35)</f>
        <v>1</v>
      </c>
      <c r="AD35" s="327">
        <f>IFERROR(HLOOKUP(AD$7-$E35,$G$7:AC35,$A35,TRUE)+$D35,AC35)</f>
        <v>1</v>
      </c>
      <c r="AE35" s="327">
        <f>IFERROR(HLOOKUP(AE$7-$E35,$G$7:AD35,$A35,TRUE)+$D35,AD35)</f>
        <v>1</v>
      </c>
      <c r="AF35" s="327">
        <f>IFERROR(HLOOKUP(AF$7-$E35,$G$7:AE35,$A35,TRUE)+$D35,AE35)</f>
        <v>1</v>
      </c>
      <c r="AG35" s="327">
        <f>IFERROR(HLOOKUP(AG$7-$E35,$G$7:AF35,$A35,TRUE)+$D35,AF35)</f>
        <v>1</v>
      </c>
      <c r="AH35" s="327">
        <f>IFERROR(HLOOKUP(AH$7-$E35,$G$7:AG35,$A35,TRUE)+$D35,AG35)</f>
        <v>1</v>
      </c>
      <c r="AI35" s="327">
        <f>IFERROR(HLOOKUP(AI$7-$E35,$G$7:AH35,$A35,TRUE)+$D35,AH35)</f>
        <v>1</v>
      </c>
      <c r="AJ35" s="327">
        <f>IFERROR(HLOOKUP(AJ$7-$E35,$G$7:AI35,$A35,TRUE)+$D35,AI35)</f>
        <v>1</v>
      </c>
      <c r="AK35" s="327">
        <f>IFERROR(HLOOKUP(AK$7-$E35,$G$7:AJ35,$A35,TRUE)+$D35,AJ35)</f>
        <v>1</v>
      </c>
      <c r="AL35" s="327">
        <f>IFERROR(HLOOKUP(AL$7-$E35,$G$7:AK35,$A35,TRUE)+$D35,AK35)</f>
        <v>1</v>
      </c>
      <c r="AM35" s="327">
        <f>IFERROR(HLOOKUP(AM$7-$E35,$G$7:AL35,$A35,TRUE)+$D35,AL35)</f>
        <v>1</v>
      </c>
      <c r="AN35" s="327">
        <f>IFERROR(HLOOKUP(AN$7-$E35,$G$7:AM35,$A35,TRUE)+$D35,AM35)</f>
        <v>1</v>
      </c>
      <c r="AO35" s="327">
        <f>IFERROR(HLOOKUP(AO$7-$E35,$G$7:AN35,$A35,TRUE)+$D35,AN35)</f>
        <v>1</v>
      </c>
      <c r="AP35" s="327">
        <f>IFERROR(HLOOKUP(AP$7-$E35,$G$7:AO35,$A35,TRUE)+$D35,AO35)</f>
        <v>1</v>
      </c>
      <c r="AQ35" s="327">
        <f>IFERROR(HLOOKUP(AQ$7-$E35,$G$7:AP35,$A35,TRUE)+$D35,AP35)</f>
        <v>1</v>
      </c>
      <c r="AR35" s="327">
        <f>IFERROR(HLOOKUP(AR$7-$E35,$G$7:AQ35,$A35,TRUE)+$D35,AQ35)</f>
        <v>1</v>
      </c>
      <c r="AS35" s="327">
        <f>IFERROR(HLOOKUP(AS$7-$E35,$G$7:AR35,$A35,TRUE)+$D35,AR35)</f>
        <v>1</v>
      </c>
      <c r="AT35" s="327">
        <f>IFERROR(HLOOKUP(AT$7-$E35,$G$7:AS35,$A35,TRUE)+$D35,AS35)</f>
        <v>1</v>
      </c>
      <c r="AU35" s="327">
        <f>IFERROR(HLOOKUP(AU$7-$E35,$G$7:AT35,$A35,TRUE)+$D35,AT35)</f>
        <v>1</v>
      </c>
      <c r="AV35" s="327">
        <f>IFERROR(HLOOKUP(AV$7-$E35,$G$7:AU35,$A35,TRUE)+$D35,AU35)</f>
        <v>1</v>
      </c>
      <c r="AW35" s="327">
        <f>IFERROR(HLOOKUP(AW$7-$E35,$G$7:AV35,$A35,TRUE)+$D35,AV35)</f>
        <v>1</v>
      </c>
      <c r="AX35" s="327">
        <f>IFERROR(HLOOKUP(AX$7-$E35,$G$7:AW35,$A35,TRUE)+$D35,AW35)</f>
        <v>1</v>
      </c>
      <c r="AY35" s="327">
        <f>IFERROR(HLOOKUP(AY$7-$E35,$G$7:AX35,$A35,TRUE)+$D35,AX35)</f>
        <v>1</v>
      </c>
      <c r="AZ35" s="327">
        <f>IFERROR(HLOOKUP(AZ$7-$E35,$G$7:AY35,$A35,TRUE)+$D35,AY35)</f>
        <v>1</v>
      </c>
      <c r="BA35" s="327">
        <f>IFERROR(HLOOKUP(BA$7-$E35,$G$7:AZ35,$A35,TRUE)+$D35,AZ35)</f>
        <v>1</v>
      </c>
      <c r="BB35" s="327">
        <f>IFERROR(HLOOKUP(BB$7-$E35,$G$7:BA35,$A35,TRUE)+$D35,BA35)</f>
        <v>1</v>
      </c>
      <c r="BC35" s="327">
        <f>IFERROR(HLOOKUP(BC$7-$E35,$G$7:BB35,$A35,TRUE)+$D35,BB35)</f>
        <v>1</v>
      </c>
      <c r="BD35" s="327">
        <f>IFERROR(HLOOKUP(BD$7-$E35,$G$7:BC35,$A35,TRUE)+$D35,BC35)</f>
        <v>1</v>
      </c>
      <c r="BE35" s="327">
        <f>IFERROR(HLOOKUP(BE$7-$E35,$G$7:BD35,$A35,TRUE)+$D35,BD35)</f>
        <v>1</v>
      </c>
      <c r="BF35" s="327">
        <f>IFERROR(HLOOKUP(BF$7-$E35,$G$7:BE35,$A35,TRUE)+$D35,BE35)</f>
        <v>1</v>
      </c>
      <c r="BG35" s="327">
        <f>IFERROR(HLOOKUP(BG$7-$E35,$G$7:BF35,$A35,TRUE)+$D35,BF35)</f>
        <v>1</v>
      </c>
      <c r="BH35" s="327">
        <f>IFERROR(HLOOKUP(BH$7-$E35,$G$7:BG35,$A35,TRUE)+$D35,BG35)</f>
        <v>1</v>
      </c>
      <c r="BI35" s="327">
        <f>IFERROR(HLOOKUP(BI$7-$E35,$G$7:BH35,$A35,TRUE)+$D35,BH35)</f>
        <v>1</v>
      </c>
      <c r="BJ35" s="327">
        <f>IFERROR(HLOOKUP(BJ$7-$E35,$G$7:BI35,$A35,TRUE)+$D35,BI35)</f>
        <v>1</v>
      </c>
      <c r="BK35" s="327">
        <f>IFERROR(HLOOKUP(BK$7-$E35,$G$7:BJ35,$A35,TRUE)+$D35,BJ35)</f>
        <v>1</v>
      </c>
      <c r="BL35" s="327">
        <f>IFERROR(HLOOKUP(BL$7-$E35,$G$7:BK35,$A35,TRUE)+$D35,BK35)</f>
        <v>1</v>
      </c>
      <c r="BM35" s="327">
        <f>IFERROR(HLOOKUP(BM$7-$E35,$G$7:BL35,$A35,TRUE)+$D35,BL35)</f>
        <v>1</v>
      </c>
      <c r="BN35" s="328">
        <f>IFERROR(HLOOKUP(BN$7-$E35,$G$7:BM35,$A35,TRUE)+$D35,BM35)</f>
        <v>1</v>
      </c>
      <c r="BO35" t="s">
        <v>101</v>
      </c>
    </row>
    <row r="36" spans="1:67">
      <c r="A36" s="329">
        <v>30</v>
      </c>
      <c r="B36" s="115" t="s">
        <v>135</v>
      </c>
      <c r="C36" s="277">
        <v>1</v>
      </c>
      <c r="D36" s="277">
        <v>0</v>
      </c>
      <c r="E36" s="277">
        <v>12</v>
      </c>
      <c r="F36" s="280"/>
      <c r="G36" s="280">
        <f t="shared" si="5"/>
        <v>1</v>
      </c>
      <c r="H36" s="280">
        <f>IFERROR(HLOOKUP(H$7-$E36,$G$7:G36,$A36,TRUE)+$D36,G36)</f>
        <v>1</v>
      </c>
      <c r="I36" s="280">
        <f>IFERROR(HLOOKUP(I$7-$E36,$G$7:H36,$A36,TRUE)+$D36,H36)</f>
        <v>1</v>
      </c>
      <c r="J36" s="280">
        <f>IFERROR(HLOOKUP(J$7-$E36,$G$7:I36,$A36,TRUE)+$D36,I36)</f>
        <v>1</v>
      </c>
      <c r="K36" s="280">
        <f>IFERROR(HLOOKUP(K$7-$E36,$G$7:J36,$A36,TRUE)+$D36,J36)</f>
        <v>1</v>
      </c>
      <c r="L36" s="280">
        <f>IFERROR(HLOOKUP(L$7-$E36,$G$7:K36,$A36,TRUE)+$D36,K36)</f>
        <v>1</v>
      </c>
      <c r="M36" s="280">
        <f>IFERROR(HLOOKUP(M$7-$E36,$G$7:L36,$A36,TRUE)+$D36,L36)</f>
        <v>1</v>
      </c>
      <c r="N36" s="280">
        <f>IFERROR(HLOOKUP(N$7-$E36,$G$7:M36,$A36,TRUE)+$D36,M36)</f>
        <v>1</v>
      </c>
      <c r="O36" s="280">
        <f>IFERROR(HLOOKUP(O$7-$E36,$G$7:N36,$A36,TRUE)+$D36,N36)</f>
        <v>1</v>
      </c>
      <c r="P36" s="280">
        <f>IFERROR(HLOOKUP(P$7-$E36,$G$7:O36,$A36,TRUE)+$D36,O36)</f>
        <v>1</v>
      </c>
      <c r="Q36" s="280">
        <f>IFERROR(HLOOKUP(Q$7-$E36,$G$7:P36,$A36,TRUE)+$D36,P36)</f>
        <v>1</v>
      </c>
      <c r="R36" s="280">
        <f>IFERROR(HLOOKUP(R$7-$E36,$G$7:Q36,$A36,TRUE)+$D36,Q36)</f>
        <v>1</v>
      </c>
      <c r="S36" s="280">
        <f>IFERROR(HLOOKUP(S$7-$E36,$G$7:R36,$A36,TRUE)+$D36,R36)</f>
        <v>1</v>
      </c>
      <c r="T36" s="280">
        <f>IFERROR(HLOOKUP(T$7-$E36,$G$7:S36,$A36,TRUE)+$D36,S36)</f>
        <v>1</v>
      </c>
      <c r="U36" s="280">
        <f>IFERROR(HLOOKUP(U$7-$E36,$G$7:T36,$A36,TRUE)+$D36,T36)</f>
        <v>1</v>
      </c>
      <c r="V36" s="280">
        <f>IFERROR(HLOOKUP(V$7-$E36,$G$7:U36,$A36,TRUE)+$D36,U36)</f>
        <v>1</v>
      </c>
      <c r="W36" s="280">
        <f>IFERROR(HLOOKUP(W$7-$E36,$G$7:V36,$A36,TRUE)+$D36,V36)</f>
        <v>1</v>
      </c>
      <c r="X36" s="280">
        <f>IFERROR(HLOOKUP(X$7-$E36,$G$7:W36,$A36,TRUE)+$D36,W36)</f>
        <v>1</v>
      </c>
      <c r="Y36" s="280">
        <f>IFERROR(HLOOKUP(Y$7-$E36,$G$7:X36,$A36,TRUE)+$D36,X36)</f>
        <v>1</v>
      </c>
      <c r="Z36" s="280">
        <f>IFERROR(HLOOKUP(Z$7-$E36,$G$7:Y36,$A36,TRUE)+$D36,Y36)</f>
        <v>1</v>
      </c>
      <c r="AA36" s="280">
        <f>IFERROR(HLOOKUP(AA$7-$E36,$G$7:Z36,$A36,TRUE)+$D36,Z36)</f>
        <v>1</v>
      </c>
      <c r="AB36" s="280">
        <f>IFERROR(HLOOKUP(AB$7-$E36,$G$7:AA36,$A36,TRUE)+$D36,AA36)</f>
        <v>1</v>
      </c>
      <c r="AC36" s="280">
        <f>IFERROR(HLOOKUP(AC$7-$E36,$G$7:AB36,$A36,TRUE)+$D36,AB36)</f>
        <v>1</v>
      </c>
      <c r="AD36" s="280">
        <f>IFERROR(HLOOKUP(AD$7-$E36,$G$7:AC36,$A36,TRUE)+$D36,AC36)</f>
        <v>1</v>
      </c>
      <c r="AE36" s="280">
        <f>IFERROR(HLOOKUP(AE$7-$E36,$G$7:AD36,$A36,TRUE)+$D36,AD36)</f>
        <v>1</v>
      </c>
      <c r="AF36" s="280">
        <f>IFERROR(HLOOKUP(AF$7-$E36,$G$7:AE36,$A36,TRUE)+$D36,AE36)</f>
        <v>1</v>
      </c>
      <c r="AG36" s="280">
        <f>IFERROR(HLOOKUP(AG$7-$E36,$G$7:AF36,$A36,TRUE)+$D36,AF36)</f>
        <v>1</v>
      </c>
      <c r="AH36" s="280">
        <f>IFERROR(HLOOKUP(AH$7-$E36,$G$7:AG36,$A36,TRUE)+$D36,AG36)</f>
        <v>1</v>
      </c>
      <c r="AI36" s="280">
        <f>IFERROR(HLOOKUP(AI$7-$E36,$G$7:AH36,$A36,TRUE)+$D36,AH36)</f>
        <v>1</v>
      </c>
      <c r="AJ36" s="280">
        <f>IFERROR(HLOOKUP(AJ$7-$E36,$G$7:AI36,$A36,TRUE)+$D36,AI36)</f>
        <v>1</v>
      </c>
      <c r="AK36" s="280">
        <f>IFERROR(HLOOKUP(AK$7-$E36,$G$7:AJ36,$A36,TRUE)+$D36,AJ36)</f>
        <v>1</v>
      </c>
      <c r="AL36" s="280">
        <f>IFERROR(HLOOKUP(AL$7-$E36,$G$7:AK36,$A36,TRUE)+$D36,AK36)</f>
        <v>1</v>
      </c>
      <c r="AM36" s="280">
        <f>IFERROR(HLOOKUP(AM$7-$E36,$G$7:AL36,$A36,TRUE)+$D36,AL36)</f>
        <v>1</v>
      </c>
      <c r="AN36" s="280">
        <f>IFERROR(HLOOKUP(AN$7-$E36,$G$7:AM36,$A36,TRUE)+$D36,AM36)</f>
        <v>1</v>
      </c>
      <c r="AO36" s="280">
        <f>IFERROR(HLOOKUP(AO$7-$E36,$G$7:AN36,$A36,TRUE)+$D36,AN36)</f>
        <v>1</v>
      </c>
      <c r="AP36" s="280">
        <f>IFERROR(HLOOKUP(AP$7-$E36,$G$7:AO36,$A36,TRUE)+$D36,AO36)</f>
        <v>1</v>
      </c>
      <c r="AQ36" s="280">
        <f>IFERROR(HLOOKUP(AQ$7-$E36,$G$7:AP36,$A36,TRUE)+$D36,AP36)</f>
        <v>1</v>
      </c>
      <c r="AR36" s="280">
        <f>IFERROR(HLOOKUP(AR$7-$E36,$G$7:AQ36,$A36,TRUE)+$D36,AQ36)</f>
        <v>1</v>
      </c>
      <c r="AS36" s="280">
        <f>IFERROR(HLOOKUP(AS$7-$E36,$G$7:AR36,$A36,TRUE)+$D36,AR36)</f>
        <v>1</v>
      </c>
      <c r="AT36" s="280">
        <f>IFERROR(HLOOKUP(AT$7-$E36,$G$7:AS36,$A36,TRUE)+$D36,AS36)</f>
        <v>1</v>
      </c>
      <c r="AU36" s="280">
        <f>IFERROR(HLOOKUP(AU$7-$E36,$G$7:AT36,$A36,TRUE)+$D36,AT36)</f>
        <v>1</v>
      </c>
      <c r="AV36" s="280">
        <f>IFERROR(HLOOKUP(AV$7-$E36,$G$7:AU36,$A36,TRUE)+$D36,AU36)</f>
        <v>1</v>
      </c>
      <c r="AW36" s="280">
        <f>IFERROR(HLOOKUP(AW$7-$E36,$G$7:AV36,$A36,TRUE)+$D36,AV36)</f>
        <v>1</v>
      </c>
      <c r="AX36" s="280">
        <f>IFERROR(HLOOKUP(AX$7-$E36,$G$7:AW36,$A36,TRUE)+$D36,AW36)</f>
        <v>1</v>
      </c>
      <c r="AY36" s="280">
        <f>IFERROR(HLOOKUP(AY$7-$E36,$G$7:AX36,$A36,TRUE)+$D36,AX36)</f>
        <v>1</v>
      </c>
      <c r="AZ36" s="280">
        <f>IFERROR(HLOOKUP(AZ$7-$E36,$G$7:AY36,$A36,TRUE)+$D36,AY36)</f>
        <v>1</v>
      </c>
      <c r="BA36" s="280">
        <f>IFERROR(HLOOKUP(BA$7-$E36,$G$7:AZ36,$A36,TRUE)+$D36,AZ36)</f>
        <v>1</v>
      </c>
      <c r="BB36" s="280">
        <f>IFERROR(HLOOKUP(BB$7-$E36,$G$7:BA36,$A36,TRUE)+$D36,BA36)</f>
        <v>1</v>
      </c>
      <c r="BC36" s="280">
        <f>IFERROR(HLOOKUP(BC$7-$E36,$G$7:BB36,$A36,TRUE)+$D36,BB36)</f>
        <v>1</v>
      </c>
      <c r="BD36" s="280">
        <f>IFERROR(HLOOKUP(BD$7-$E36,$G$7:BC36,$A36,TRUE)+$D36,BC36)</f>
        <v>1</v>
      </c>
      <c r="BE36" s="280">
        <f>IFERROR(HLOOKUP(BE$7-$E36,$G$7:BD36,$A36,TRUE)+$D36,BD36)</f>
        <v>1</v>
      </c>
      <c r="BF36" s="280">
        <f>IFERROR(HLOOKUP(BF$7-$E36,$G$7:BE36,$A36,TRUE)+$D36,BE36)</f>
        <v>1</v>
      </c>
      <c r="BG36" s="280">
        <f>IFERROR(HLOOKUP(BG$7-$E36,$G$7:BF36,$A36,TRUE)+$D36,BF36)</f>
        <v>1</v>
      </c>
      <c r="BH36" s="280">
        <f>IFERROR(HLOOKUP(BH$7-$E36,$G$7:BG36,$A36,TRUE)+$D36,BG36)</f>
        <v>1</v>
      </c>
      <c r="BI36" s="280">
        <f>IFERROR(HLOOKUP(BI$7-$E36,$G$7:BH36,$A36,TRUE)+$D36,BH36)</f>
        <v>1</v>
      </c>
      <c r="BJ36" s="280">
        <f>IFERROR(HLOOKUP(BJ$7-$E36,$G$7:BI36,$A36,TRUE)+$D36,BI36)</f>
        <v>1</v>
      </c>
      <c r="BK36" s="280">
        <f>IFERROR(HLOOKUP(BK$7-$E36,$G$7:BJ36,$A36,TRUE)+$D36,BJ36)</f>
        <v>1</v>
      </c>
      <c r="BL36" s="280">
        <f>IFERROR(HLOOKUP(BL$7-$E36,$G$7:BK36,$A36,TRUE)+$D36,BK36)</f>
        <v>1</v>
      </c>
      <c r="BM36" s="280">
        <f>IFERROR(HLOOKUP(BM$7-$E36,$G$7:BL36,$A36,TRUE)+$D36,BL36)</f>
        <v>1</v>
      </c>
      <c r="BN36" s="281">
        <f>IFERROR(HLOOKUP(BN$7-$E36,$G$7:BM36,$A36,TRUE)+$D36,BM36)</f>
        <v>1</v>
      </c>
      <c r="BO36" t="s">
        <v>101</v>
      </c>
    </row>
    <row r="37" spans="1:67">
      <c r="A37" s="329">
        <v>31</v>
      </c>
      <c r="B37" s="115" t="s">
        <v>136</v>
      </c>
      <c r="C37" s="277"/>
      <c r="D37" s="277">
        <v>0</v>
      </c>
      <c r="E37" s="277">
        <v>12</v>
      </c>
      <c r="F37" s="280"/>
      <c r="G37" s="280">
        <f t="shared" si="5"/>
        <v>0</v>
      </c>
      <c r="H37" s="280">
        <f>IFERROR(HLOOKUP(H$7-$E37,$G$7:G37,$A37,TRUE)+$D37,G37)</f>
        <v>0</v>
      </c>
      <c r="I37" s="280">
        <f>IFERROR(HLOOKUP(I$7-$E37,$G$7:H37,$A37,TRUE)+$D37,H37)</f>
        <v>0</v>
      </c>
      <c r="J37" s="280">
        <f>IFERROR(HLOOKUP(J$7-$E37,$G$7:I37,$A37,TRUE)+$D37,I37)</f>
        <v>0</v>
      </c>
      <c r="K37" s="280">
        <f>IFERROR(HLOOKUP(K$7-$E37,$G$7:J37,$A37,TRUE)+$D37,J37)</f>
        <v>0</v>
      </c>
      <c r="L37" s="280">
        <f>IFERROR(HLOOKUP(L$7-$E37,$G$7:K37,$A37,TRUE)+$D37,K37)</f>
        <v>0</v>
      </c>
      <c r="M37" s="280">
        <f>IFERROR(HLOOKUP(M$7-$E37,$G$7:L37,$A37,TRUE)+$D37,L37)</f>
        <v>0</v>
      </c>
      <c r="N37" s="280">
        <f>IFERROR(HLOOKUP(N$7-$E37,$G$7:M37,$A37,TRUE)+$D37,M37)</f>
        <v>0</v>
      </c>
      <c r="O37" s="280">
        <f>IFERROR(HLOOKUP(O$7-$E37,$G$7:N37,$A37,TRUE)+$D37,N37)</f>
        <v>0</v>
      </c>
      <c r="P37" s="280">
        <f>IFERROR(HLOOKUP(P$7-$E37,$G$7:O37,$A37,TRUE)+$D37,O37)</f>
        <v>0</v>
      </c>
      <c r="Q37" s="280">
        <f>IFERROR(HLOOKUP(Q$7-$E37,$G$7:P37,$A37,TRUE)+$D37,P37)</f>
        <v>0</v>
      </c>
      <c r="R37" s="280">
        <f>IFERROR(HLOOKUP(R$7-$E37,$G$7:Q37,$A37,TRUE)+$D37,Q37)</f>
        <v>0</v>
      </c>
      <c r="S37" s="280">
        <f>IFERROR(HLOOKUP(S$7-$E37,$G$7:R37,$A37,TRUE)+$D37,R37)</f>
        <v>0</v>
      </c>
      <c r="T37" s="280">
        <f>IFERROR(HLOOKUP(T$7-$E37,$G$7:S37,$A37,TRUE)+$D37,S37)</f>
        <v>0</v>
      </c>
      <c r="U37" s="280">
        <f>IFERROR(HLOOKUP(U$7-$E37,$G$7:T37,$A37,TRUE)+$D37,T37)</f>
        <v>0</v>
      </c>
      <c r="V37" s="280">
        <f>IFERROR(HLOOKUP(V$7-$E37,$G$7:U37,$A37,TRUE)+$D37,U37)</f>
        <v>0</v>
      </c>
      <c r="W37" s="280">
        <f>IFERROR(HLOOKUP(W$7-$E37,$G$7:V37,$A37,TRUE)+$D37,V37)</f>
        <v>0</v>
      </c>
      <c r="X37" s="280">
        <f>IFERROR(HLOOKUP(X$7-$E37,$G$7:W37,$A37,TRUE)+$D37,W37)</f>
        <v>0</v>
      </c>
      <c r="Y37" s="280">
        <f>IFERROR(HLOOKUP(Y$7-$E37,$G$7:X37,$A37,TRUE)+$D37,X37)</f>
        <v>0</v>
      </c>
      <c r="Z37" s="280">
        <f>IFERROR(HLOOKUP(Z$7-$E37,$G$7:Y37,$A37,TRUE)+$D37,Y37)</f>
        <v>0</v>
      </c>
      <c r="AA37" s="280">
        <f>IFERROR(HLOOKUP(AA$7-$E37,$G$7:Z37,$A37,TRUE)+$D37,Z37)</f>
        <v>0</v>
      </c>
      <c r="AB37" s="280">
        <f>IFERROR(HLOOKUP(AB$7-$E37,$G$7:AA37,$A37,TRUE)+$D37,AA37)</f>
        <v>0</v>
      </c>
      <c r="AC37" s="280">
        <f>IFERROR(HLOOKUP(AC$7-$E37,$G$7:AB37,$A37,TRUE)+$D37,AB37)</f>
        <v>0</v>
      </c>
      <c r="AD37" s="280">
        <f>IFERROR(HLOOKUP(AD$7-$E37,$G$7:AC37,$A37,TRUE)+$D37,AC37)</f>
        <v>0</v>
      </c>
      <c r="AE37" s="280">
        <f>IFERROR(HLOOKUP(AE$7-$E37,$G$7:AD37,$A37,TRUE)+$D37,AD37)</f>
        <v>0</v>
      </c>
      <c r="AF37" s="280">
        <f>IFERROR(HLOOKUP(AF$7-$E37,$G$7:AE37,$A37,TRUE)+$D37,AE37)</f>
        <v>0</v>
      </c>
      <c r="AG37" s="280">
        <f>IFERROR(HLOOKUP(AG$7-$E37,$G$7:AF37,$A37,TRUE)+$D37,AF37)</f>
        <v>0</v>
      </c>
      <c r="AH37" s="280">
        <f>IFERROR(HLOOKUP(AH$7-$E37,$G$7:AG37,$A37,TRUE)+$D37,AG37)</f>
        <v>0</v>
      </c>
      <c r="AI37" s="280">
        <f>IFERROR(HLOOKUP(AI$7-$E37,$G$7:AH37,$A37,TRUE)+$D37,AH37)</f>
        <v>0</v>
      </c>
      <c r="AJ37" s="280">
        <f>IFERROR(HLOOKUP(AJ$7-$E37,$G$7:AI37,$A37,TRUE)+$D37,AI37)</f>
        <v>0</v>
      </c>
      <c r="AK37" s="280">
        <f>IFERROR(HLOOKUP(AK$7-$E37,$G$7:AJ37,$A37,TRUE)+$D37,AJ37)</f>
        <v>0</v>
      </c>
      <c r="AL37" s="280">
        <f>IFERROR(HLOOKUP(AL$7-$E37,$G$7:AK37,$A37,TRUE)+$D37,AK37)</f>
        <v>0</v>
      </c>
      <c r="AM37" s="280">
        <f>IFERROR(HLOOKUP(AM$7-$E37,$G$7:AL37,$A37,TRUE)+$D37,AL37)</f>
        <v>0</v>
      </c>
      <c r="AN37" s="280">
        <f>IFERROR(HLOOKUP(AN$7-$E37,$G$7:AM37,$A37,TRUE)+$D37,AM37)</f>
        <v>0</v>
      </c>
      <c r="AO37" s="280">
        <f>IFERROR(HLOOKUP(AO$7-$E37,$G$7:AN37,$A37,TRUE)+$D37,AN37)</f>
        <v>0</v>
      </c>
      <c r="AP37" s="280">
        <f>IFERROR(HLOOKUP(AP$7-$E37,$G$7:AO37,$A37,TRUE)+$D37,AO37)</f>
        <v>0</v>
      </c>
      <c r="AQ37" s="280">
        <f>IFERROR(HLOOKUP(AQ$7-$E37,$G$7:AP37,$A37,TRUE)+$D37,AP37)</f>
        <v>0</v>
      </c>
      <c r="AR37" s="280">
        <f>IFERROR(HLOOKUP(AR$7-$E37,$G$7:AQ37,$A37,TRUE)+$D37,AQ37)</f>
        <v>0</v>
      </c>
      <c r="AS37" s="280">
        <f>IFERROR(HLOOKUP(AS$7-$E37,$G$7:AR37,$A37,TRUE)+$D37,AR37)</f>
        <v>0</v>
      </c>
      <c r="AT37" s="280">
        <f>IFERROR(HLOOKUP(AT$7-$E37,$G$7:AS37,$A37,TRUE)+$D37,AS37)</f>
        <v>0</v>
      </c>
      <c r="AU37" s="280">
        <f>IFERROR(HLOOKUP(AU$7-$E37,$G$7:AT37,$A37,TRUE)+$D37,AT37)</f>
        <v>0</v>
      </c>
      <c r="AV37" s="280">
        <f>IFERROR(HLOOKUP(AV$7-$E37,$G$7:AU37,$A37,TRUE)+$D37,AU37)</f>
        <v>0</v>
      </c>
      <c r="AW37" s="280">
        <f>IFERROR(HLOOKUP(AW$7-$E37,$G$7:AV37,$A37,TRUE)+$D37,AV37)</f>
        <v>0</v>
      </c>
      <c r="AX37" s="280">
        <f>IFERROR(HLOOKUP(AX$7-$E37,$G$7:AW37,$A37,TRUE)+$D37,AW37)</f>
        <v>0</v>
      </c>
      <c r="AY37" s="280">
        <f>IFERROR(HLOOKUP(AY$7-$E37,$G$7:AX37,$A37,TRUE)+$D37,AX37)</f>
        <v>0</v>
      </c>
      <c r="AZ37" s="280">
        <f>IFERROR(HLOOKUP(AZ$7-$E37,$G$7:AY37,$A37,TRUE)+$D37,AY37)</f>
        <v>0</v>
      </c>
      <c r="BA37" s="280">
        <f>IFERROR(HLOOKUP(BA$7-$E37,$G$7:AZ37,$A37,TRUE)+$D37,AZ37)</f>
        <v>0</v>
      </c>
      <c r="BB37" s="280">
        <f>IFERROR(HLOOKUP(BB$7-$E37,$G$7:BA37,$A37,TRUE)+$D37,BA37)</f>
        <v>0</v>
      </c>
      <c r="BC37" s="280">
        <f>IFERROR(HLOOKUP(BC$7-$E37,$G$7:BB37,$A37,TRUE)+$D37,BB37)</f>
        <v>0</v>
      </c>
      <c r="BD37" s="280">
        <f>IFERROR(HLOOKUP(BD$7-$E37,$G$7:BC37,$A37,TRUE)+$D37,BC37)</f>
        <v>0</v>
      </c>
      <c r="BE37" s="280">
        <f>IFERROR(HLOOKUP(BE$7-$E37,$G$7:BD37,$A37,TRUE)+$D37,BD37)</f>
        <v>0</v>
      </c>
      <c r="BF37" s="280">
        <f>IFERROR(HLOOKUP(BF$7-$E37,$G$7:BE37,$A37,TRUE)+$D37,BE37)</f>
        <v>0</v>
      </c>
      <c r="BG37" s="280">
        <f>IFERROR(HLOOKUP(BG$7-$E37,$G$7:BF37,$A37,TRUE)+$D37,BF37)</f>
        <v>0</v>
      </c>
      <c r="BH37" s="280">
        <f>IFERROR(HLOOKUP(BH$7-$E37,$G$7:BG37,$A37,TRUE)+$D37,BG37)</f>
        <v>0</v>
      </c>
      <c r="BI37" s="280">
        <f>IFERROR(HLOOKUP(BI$7-$E37,$G$7:BH37,$A37,TRUE)+$D37,BH37)</f>
        <v>0</v>
      </c>
      <c r="BJ37" s="280">
        <f>IFERROR(HLOOKUP(BJ$7-$E37,$G$7:BI37,$A37,TRUE)+$D37,BI37)</f>
        <v>0</v>
      </c>
      <c r="BK37" s="280">
        <f>IFERROR(HLOOKUP(BK$7-$E37,$G$7:BJ37,$A37,TRUE)+$D37,BJ37)</f>
        <v>0</v>
      </c>
      <c r="BL37" s="280">
        <f>IFERROR(HLOOKUP(BL$7-$E37,$G$7:BK37,$A37,TRUE)+$D37,BK37)</f>
        <v>0</v>
      </c>
      <c r="BM37" s="280">
        <f>IFERROR(HLOOKUP(BM$7-$E37,$G$7:BL37,$A37,TRUE)+$D37,BL37)</f>
        <v>0</v>
      </c>
      <c r="BN37" s="281">
        <f>IFERROR(HLOOKUP(BN$7-$E37,$G$7:BM37,$A37,TRUE)+$D37,BM37)</f>
        <v>0</v>
      </c>
      <c r="BO37" t="s">
        <v>101</v>
      </c>
    </row>
    <row r="38" spans="1:67">
      <c r="A38" s="329">
        <v>32</v>
      </c>
      <c r="B38" s="115" t="s">
        <v>248</v>
      </c>
      <c r="C38" s="277">
        <v>2</v>
      </c>
      <c r="D38" s="277">
        <v>0</v>
      </c>
      <c r="E38" s="277">
        <v>12</v>
      </c>
      <c r="F38" s="280"/>
      <c r="G38" s="280">
        <f t="shared" si="5"/>
        <v>2</v>
      </c>
      <c r="H38" s="280">
        <f>IFERROR(HLOOKUP(H$7-$E38,$G$7:G38,$A38,TRUE)+$D38,G38)</f>
        <v>2</v>
      </c>
      <c r="I38" s="280">
        <f>IFERROR(HLOOKUP(I$7-$E38,$G$7:H38,$A38,TRUE)+$D38,H38)</f>
        <v>2</v>
      </c>
      <c r="J38" s="280">
        <f>IFERROR(HLOOKUP(J$7-$E38,$G$7:I38,$A38,TRUE)+$D38,I38)</f>
        <v>2</v>
      </c>
      <c r="K38" s="280">
        <f>IFERROR(HLOOKUP(K$7-$E38,$G$7:J38,$A38,TRUE)+$D38,J38)</f>
        <v>2</v>
      </c>
      <c r="L38" s="280">
        <f>IFERROR(HLOOKUP(L$7-$E38,$G$7:K38,$A38,TRUE)+$D38,K38)</f>
        <v>2</v>
      </c>
      <c r="M38" s="280">
        <f>IFERROR(HLOOKUP(M$7-$E38,$G$7:L38,$A38,TRUE)+$D38,L38)</f>
        <v>2</v>
      </c>
      <c r="N38" s="280">
        <f>IFERROR(HLOOKUP(N$7-$E38,$G$7:M38,$A38,TRUE)+$D38,M38)</f>
        <v>2</v>
      </c>
      <c r="O38" s="280">
        <f>IFERROR(HLOOKUP(O$7-$E38,$G$7:N38,$A38,TRUE)+$D38,N38)</f>
        <v>2</v>
      </c>
      <c r="P38" s="280">
        <f>IFERROR(HLOOKUP(P$7-$E38,$G$7:O38,$A38,TRUE)+$D38,O38)</f>
        <v>2</v>
      </c>
      <c r="Q38" s="280">
        <f>IFERROR(HLOOKUP(Q$7-$E38,$G$7:P38,$A38,TRUE)+$D38,P38)</f>
        <v>2</v>
      </c>
      <c r="R38" s="280">
        <f>IFERROR(HLOOKUP(R$7-$E38,$G$7:Q38,$A38,TRUE)+$D38,Q38)</f>
        <v>2</v>
      </c>
      <c r="S38" s="280">
        <f>IFERROR(HLOOKUP(S$7-$E38,$G$7:R38,$A38,TRUE)+$D38,R38)</f>
        <v>2</v>
      </c>
      <c r="T38" s="280">
        <f>IFERROR(HLOOKUP(T$7-$E38,$G$7:S38,$A38,TRUE)+$D38,S38)</f>
        <v>2</v>
      </c>
      <c r="U38" s="280">
        <f>IFERROR(HLOOKUP(U$7-$E38,$G$7:T38,$A38,TRUE)+$D38,T38)</f>
        <v>2</v>
      </c>
      <c r="V38" s="280">
        <f>IFERROR(HLOOKUP(V$7-$E38,$G$7:U38,$A38,TRUE)+$D38,U38)</f>
        <v>2</v>
      </c>
      <c r="W38" s="280">
        <f>IFERROR(HLOOKUP(W$7-$E38,$G$7:V38,$A38,TRUE)+$D38,V38)</f>
        <v>2</v>
      </c>
      <c r="X38" s="280">
        <f>IFERROR(HLOOKUP(X$7-$E38,$G$7:W38,$A38,TRUE)+$D38,W38)</f>
        <v>2</v>
      </c>
      <c r="Y38" s="280">
        <f>IFERROR(HLOOKUP(Y$7-$E38,$G$7:X38,$A38,TRUE)+$D38,X38)</f>
        <v>2</v>
      </c>
      <c r="Z38" s="280">
        <f>IFERROR(HLOOKUP(Z$7-$E38,$G$7:Y38,$A38,TRUE)+$D38,Y38)</f>
        <v>2</v>
      </c>
      <c r="AA38" s="280">
        <f>IFERROR(HLOOKUP(AA$7-$E38,$G$7:Z38,$A38,TRUE)+$D38,Z38)</f>
        <v>2</v>
      </c>
      <c r="AB38" s="280">
        <f>IFERROR(HLOOKUP(AB$7-$E38,$G$7:AA38,$A38,TRUE)+$D38,AA38)</f>
        <v>2</v>
      </c>
      <c r="AC38" s="280">
        <f>IFERROR(HLOOKUP(AC$7-$E38,$G$7:AB38,$A38,TRUE)+$D38,AB38)</f>
        <v>2</v>
      </c>
      <c r="AD38" s="280">
        <f>IFERROR(HLOOKUP(AD$7-$E38,$G$7:AC38,$A38,TRUE)+$D38,AC38)</f>
        <v>2</v>
      </c>
      <c r="AE38" s="280">
        <f>IFERROR(HLOOKUP(AE$7-$E38,$G$7:AD38,$A38,TRUE)+$D38,AD38)</f>
        <v>2</v>
      </c>
      <c r="AF38" s="280">
        <f>IFERROR(HLOOKUP(AF$7-$E38,$G$7:AE38,$A38,TRUE)+$D38,AE38)</f>
        <v>2</v>
      </c>
      <c r="AG38" s="280">
        <f>IFERROR(HLOOKUP(AG$7-$E38,$G$7:AF38,$A38,TRUE)+$D38,AF38)</f>
        <v>2</v>
      </c>
      <c r="AH38" s="280">
        <f>IFERROR(HLOOKUP(AH$7-$E38,$G$7:AG38,$A38,TRUE)+$D38,AG38)</f>
        <v>2</v>
      </c>
      <c r="AI38" s="280">
        <f>IFERROR(HLOOKUP(AI$7-$E38,$G$7:AH38,$A38,TRUE)+$D38,AH38)</f>
        <v>2</v>
      </c>
      <c r="AJ38" s="280">
        <f>IFERROR(HLOOKUP(AJ$7-$E38,$G$7:AI38,$A38,TRUE)+$D38,AI38)</f>
        <v>2</v>
      </c>
      <c r="AK38" s="280">
        <f>IFERROR(HLOOKUP(AK$7-$E38,$G$7:AJ38,$A38,TRUE)+$D38,AJ38)</f>
        <v>2</v>
      </c>
      <c r="AL38" s="280">
        <f>IFERROR(HLOOKUP(AL$7-$E38,$G$7:AK38,$A38,TRUE)+$D38,AK38)</f>
        <v>2</v>
      </c>
      <c r="AM38" s="280">
        <f>IFERROR(HLOOKUP(AM$7-$E38,$G$7:AL38,$A38,TRUE)+$D38,AL38)</f>
        <v>2</v>
      </c>
      <c r="AN38" s="280">
        <f>IFERROR(HLOOKUP(AN$7-$E38,$G$7:AM38,$A38,TRUE)+$D38,AM38)</f>
        <v>2</v>
      </c>
      <c r="AO38" s="280">
        <f>IFERROR(HLOOKUP(AO$7-$E38,$G$7:AN38,$A38,TRUE)+$D38,AN38)</f>
        <v>2</v>
      </c>
      <c r="AP38" s="280">
        <f>IFERROR(HLOOKUP(AP$7-$E38,$G$7:AO38,$A38,TRUE)+$D38,AO38)</f>
        <v>2</v>
      </c>
      <c r="AQ38" s="280">
        <f>IFERROR(HLOOKUP(AQ$7-$E38,$G$7:AP38,$A38,TRUE)+$D38,AP38)</f>
        <v>2</v>
      </c>
      <c r="AR38" s="280">
        <f>IFERROR(HLOOKUP(AR$7-$E38,$G$7:AQ38,$A38,TRUE)+$D38,AQ38)</f>
        <v>2</v>
      </c>
      <c r="AS38" s="280">
        <f>IFERROR(HLOOKUP(AS$7-$E38,$G$7:AR38,$A38,TRUE)+$D38,AR38)</f>
        <v>2</v>
      </c>
      <c r="AT38" s="280">
        <f>IFERROR(HLOOKUP(AT$7-$E38,$G$7:AS38,$A38,TRUE)+$D38,AS38)</f>
        <v>2</v>
      </c>
      <c r="AU38" s="280">
        <f>IFERROR(HLOOKUP(AU$7-$E38,$G$7:AT38,$A38,TRUE)+$D38,AT38)</f>
        <v>2</v>
      </c>
      <c r="AV38" s="280">
        <f>IFERROR(HLOOKUP(AV$7-$E38,$G$7:AU38,$A38,TRUE)+$D38,AU38)</f>
        <v>2</v>
      </c>
      <c r="AW38" s="280">
        <f>IFERROR(HLOOKUP(AW$7-$E38,$G$7:AV38,$A38,TRUE)+$D38,AV38)</f>
        <v>2</v>
      </c>
      <c r="AX38" s="280">
        <f>IFERROR(HLOOKUP(AX$7-$E38,$G$7:AW38,$A38,TRUE)+$D38,AW38)</f>
        <v>2</v>
      </c>
      <c r="AY38" s="280">
        <f>IFERROR(HLOOKUP(AY$7-$E38,$G$7:AX38,$A38,TRUE)+$D38,AX38)</f>
        <v>2</v>
      </c>
      <c r="AZ38" s="280">
        <f>IFERROR(HLOOKUP(AZ$7-$E38,$G$7:AY38,$A38,TRUE)+$D38,AY38)</f>
        <v>2</v>
      </c>
      <c r="BA38" s="280">
        <f>IFERROR(HLOOKUP(BA$7-$E38,$G$7:AZ38,$A38,TRUE)+$D38,AZ38)</f>
        <v>2</v>
      </c>
      <c r="BB38" s="280">
        <f>IFERROR(HLOOKUP(BB$7-$E38,$G$7:BA38,$A38,TRUE)+$D38,BA38)</f>
        <v>2</v>
      </c>
      <c r="BC38" s="280">
        <f>IFERROR(HLOOKUP(BC$7-$E38,$G$7:BB38,$A38,TRUE)+$D38,BB38)</f>
        <v>2</v>
      </c>
      <c r="BD38" s="280">
        <f>IFERROR(HLOOKUP(BD$7-$E38,$G$7:BC38,$A38,TRUE)+$D38,BC38)</f>
        <v>2</v>
      </c>
      <c r="BE38" s="280">
        <f>IFERROR(HLOOKUP(BE$7-$E38,$G$7:BD38,$A38,TRUE)+$D38,BD38)</f>
        <v>2</v>
      </c>
      <c r="BF38" s="280">
        <f>IFERROR(HLOOKUP(BF$7-$E38,$G$7:BE38,$A38,TRUE)+$D38,BE38)</f>
        <v>2</v>
      </c>
      <c r="BG38" s="280">
        <f>IFERROR(HLOOKUP(BG$7-$E38,$G$7:BF38,$A38,TRUE)+$D38,BF38)</f>
        <v>2</v>
      </c>
      <c r="BH38" s="280">
        <f>IFERROR(HLOOKUP(BH$7-$E38,$G$7:BG38,$A38,TRUE)+$D38,BG38)</f>
        <v>2</v>
      </c>
      <c r="BI38" s="280">
        <f>IFERROR(HLOOKUP(BI$7-$E38,$G$7:BH38,$A38,TRUE)+$D38,BH38)</f>
        <v>2</v>
      </c>
      <c r="BJ38" s="280">
        <f>IFERROR(HLOOKUP(BJ$7-$E38,$G$7:BI38,$A38,TRUE)+$D38,BI38)</f>
        <v>2</v>
      </c>
      <c r="BK38" s="280">
        <f>IFERROR(HLOOKUP(BK$7-$E38,$G$7:BJ38,$A38,TRUE)+$D38,BJ38)</f>
        <v>2</v>
      </c>
      <c r="BL38" s="280">
        <f>IFERROR(HLOOKUP(BL$7-$E38,$G$7:BK38,$A38,TRUE)+$D38,BK38)</f>
        <v>2</v>
      </c>
      <c r="BM38" s="280">
        <f>IFERROR(HLOOKUP(BM$7-$E38,$G$7:BL38,$A38,TRUE)+$D38,BL38)</f>
        <v>2</v>
      </c>
      <c r="BN38" s="281">
        <f>IFERROR(HLOOKUP(BN$7-$E38,$G$7:BM38,$A38,TRUE)+$D38,BM38)</f>
        <v>2</v>
      </c>
      <c r="BO38" t="s">
        <v>101</v>
      </c>
    </row>
    <row r="39" spans="1:67">
      <c r="A39" s="329">
        <v>33</v>
      </c>
      <c r="B39" s="115"/>
      <c r="C39" s="277"/>
      <c r="D39" s="277"/>
      <c r="E39" s="277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1"/>
      <c r="BO39" t="s">
        <v>101</v>
      </c>
    </row>
    <row r="40" spans="1:67">
      <c r="A40" s="329">
        <v>34</v>
      </c>
      <c r="B40" s="247" t="s">
        <v>249</v>
      </c>
      <c r="C40" s="277"/>
      <c r="D40" s="277"/>
      <c r="E40" s="277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1"/>
      <c r="BO40" t="s">
        <v>101</v>
      </c>
    </row>
    <row r="41" spans="1:67">
      <c r="A41" s="329">
        <v>35</v>
      </c>
      <c r="B41" s="115" t="s">
        <v>250</v>
      </c>
      <c r="C41" s="277">
        <v>1</v>
      </c>
      <c r="D41" s="277">
        <v>0</v>
      </c>
      <c r="E41" s="277">
        <v>12</v>
      </c>
      <c r="F41" s="280"/>
      <c r="G41" s="280">
        <f t="shared" ref="G41:G42" si="6">C41</f>
        <v>1</v>
      </c>
      <c r="H41" s="280">
        <f>IFERROR(HLOOKUP(H$7-$E41,$G$7:G41,$A41,TRUE)+$D41,G41)</f>
        <v>1</v>
      </c>
      <c r="I41" s="280">
        <f>IFERROR(HLOOKUP(I$7-$E41,$G$7:H41,$A41,TRUE)+$D41,H41)</f>
        <v>1</v>
      </c>
      <c r="J41" s="280">
        <f>IFERROR(HLOOKUP(J$7-$E41,$G$7:I41,$A41,TRUE)+$D41,I41)</f>
        <v>1</v>
      </c>
      <c r="K41" s="280">
        <f>IFERROR(HLOOKUP(K$7-$E41,$G$7:J41,$A41,TRUE)+$D41,J41)</f>
        <v>1</v>
      </c>
      <c r="L41" s="280">
        <f>IFERROR(HLOOKUP(L$7-$E41,$G$7:K41,$A41,TRUE)+$D41,K41)</f>
        <v>1</v>
      </c>
      <c r="M41" s="280">
        <f>IFERROR(HLOOKUP(M$7-$E41,$G$7:L41,$A41,TRUE)+$D41,L41)</f>
        <v>1</v>
      </c>
      <c r="N41" s="280">
        <f>IFERROR(HLOOKUP(N$7-$E41,$G$7:M41,$A41,TRUE)+$D41,M41)</f>
        <v>1</v>
      </c>
      <c r="O41" s="280">
        <f>IFERROR(HLOOKUP(O$7-$E41,$G$7:N41,$A41,TRUE)+$D41,N41)</f>
        <v>1</v>
      </c>
      <c r="P41" s="280">
        <f>IFERROR(HLOOKUP(P$7-$E41,$G$7:O41,$A41,TRUE)+$D41,O41)</f>
        <v>1</v>
      </c>
      <c r="Q41" s="280">
        <f>IFERROR(HLOOKUP(Q$7-$E41,$G$7:P41,$A41,TRUE)+$D41,P41)</f>
        <v>1</v>
      </c>
      <c r="R41" s="280">
        <f>IFERROR(HLOOKUP(R$7-$E41,$G$7:Q41,$A41,TRUE)+$D41,Q41)</f>
        <v>1</v>
      </c>
      <c r="S41" s="280">
        <f>IFERROR(HLOOKUP(S$7-$E41,$G$7:R41,$A41,TRUE)+$D41,R41)</f>
        <v>1</v>
      </c>
      <c r="T41" s="280">
        <f>IFERROR(HLOOKUP(T$7-$E41,$G$7:S41,$A41,TRUE)+$D41,S41)</f>
        <v>1</v>
      </c>
      <c r="U41" s="280">
        <f>IFERROR(HLOOKUP(U$7-$E41,$G$7:T41,$A41,TRUE)+$D41,T41)</f>
        <v>1</v>
      </c>
      <c r="V41" s="280">
        <f>IFERROR(HLOOKUP(V$7-$E41,$G$7:U41,$A41,TRUE)+$D41,U41)</f>
        <v>1</v>
      </c>
      <c r="W41" s="280">
        <f>IFERROR(HLOOKUP(W$7-$E41,$G$7:V41,$A41,TRUE)+$D41,V41)</f>
        <v>1</v>
      </c>
      <c r="X41" s="280">
        <f>IFERROR(HLOOKUP(X$7-$E41,$G$7:W41,$A41,TRUE)+$D41,W41)</f>
        <v>1</v>
      </c>
      <c r="Y41" s="280">
        <f>IFERROR(HLOOKUP(Y$7-$E41,$G$7:X41,$A41,TRUE)+$D41,X41)</f>
        <v>1</v>
      </c>
      <c r="Z41" s="280">
        <f>IFERROR(HLOOKUP(Z$7-$E41,$G$7:Y41,$A41,TRUE)+$D41,Y41)</f>
        <v>1</v>
      </c>
      <c r="AA41" s="280">
        <f>IFERROR(HLOOKUP(AA$7-$E41,$G$7:Z41,$A41,TRUE)+$D41,Z41)</f>
        <v>1</v>
      </c>
      <c r="AB41" s="280">
        <f>IFERROR(HLOOKUP(AB$7-$E41,$G$7:AA41,$A41,TRUE)+$D41,AA41)</f>
        <v>1</v>
      </c>
      <c r="AC41" s="280">
        <f>IFERROR(HLOOKUP(AC$7-$E41,$G$7:AB41,$A41,TRUE)+$D41,AB41)</f>
        <v>1</v>
      </c>
      <c r="AD41" s="280">
        <f>IFERROR(HLOOKUP(AD$7-$E41,$G$7:AC41,$A41,TRUE)+$D41,AC41)</f>
        <v>1</v>
      </c>
      <c r="AE41" s="280">
        <f>IFERROR(HLOOKUP(AE$7-$E41,$G$7:AD41,$A41,TRUE)+$D41,AD41)</f>
        <v>1</v>
      </c>
      <c r="AF41" s="280">
        <f>IFERROR(HLOOKUP(AF$7-$E41,$G$7:AE41,$A41,TRUE)+$D41,AE41)</f>
        <v>1</v>
      </c>
      <c r="AG41" s="280">
        <f>IFERROR(HLOOKUP(AG$7-$E41,$G$7:AF41,$A41,TRUE)+$D41,AF41)</f>
        <v>1</v>
      </c>
      <c r="AH41" s="280">
        <f>IFERROR(HLOOKUP(AH$7-$E41,$G$7:AG41,$A41,TRUE)+$D41,AG41)</f>
        <v>1</v>
      </c>
      <c r="AI41" s="280">
        <f>IFERROR(HLOOKUP(AI$7-$E41,$G$7:AH41,$A41,TRUE)+$D41,AH41)</f>
        <v>1</v>
      </c>
      <c r="AJ41" s="280">
        <f>IFERROR(HLOOKUP(AJ$7-$E41,$G$7:AI41,$A41,TRUE)+$D41,AI41)</f>
        <v>1</v>
      </c>
      <c r="AK41" s="280">
        <f>IFERROR(HLOOKUP(AK$7-$E41,$G$7:AJ41,$A41,TRUE)+$D41,AJ41)</f>
        <v>1</v>
      </c>
      <c r="AL41" s="280">
        <f>IFERROR(HLOOKUP(AL$7-$E41,$G$7:AK41,$A41,TRUE)+$D41,AK41)</f>
        <v>1</v>
      </c>
      <c r="AM41" s="280">
        <f>IFERROR(HLOOKUP(AM$7-$E41,$G$7:AL41,$A41,TRUE)+$D41,AL41)</f>
        <v>1</v>
      </c>
      <c r="AN41" s="280">
        <f>IFERROR(HLOOKUP(AN$7-$E41,$G$7:AM41,$A41,TRUE)+$D41,AM41)</f>
        <v>1</v>
      </c>
      <c r="AO41" s="280">
        <f>IFERROR(HLOOKUP(AO$7-$E41,$G$7:AN41,$A41,TRUE)+$D41,AN41)</f>
        <v>1</v>
      </c>
      <c r="AP41" s="280">
        <f>IFERROR(HLOOKUP(AP$7-$E41,$G$7:AO41,$A41,TRUE)+$D41,AO41)</f>
        <v>1</v>
      </c>
      <c r="AQ41" s="280">
        <f>IFERROR(HLOOKUP(AQ$7-$E41,$G$7:AP41,$A41,TRUE)+$D41,AP41)</f>
        <v>1</v>
      </c>
      <c r="AR41" s="280">
        <f>IFERROR(HLOOKUP(AR$7-$E41,$G$7:AQ41,$A41,TRUE)+$D41,AQ41)</f>
        <v>1</v>
      </c>
      <c r="AS41" s="280">
        <f>IFERROR(HLOOKUP(AS$7-$E41,$G$7:AR41,$A41,TRUE)+$D41,AR41)</f>
        <v>1</v>
      </c>
      <c r="AT41" s="280">
        <f>IFERROR(HLOOKUP(AT$7-$E41,$G$7:AS41,$A41,TRUE)+$D41,AS41)</f>
        <v>1</v>
      </c>
      <c r="AU41" s="280">
        <f>IFERROR(HLOOKUP(AU$7-$E41,$G$7:AT41,$A41,TRUE)+$D41,AT41)</f>
        <v>1</v>
      </c>
      <c r="AV41" s="280">
        <f>IFERROR(HLOOKUP(AV$7-$E41,$G$7:AU41,$A41,TRUE)+$D41,AU41)</f>
        <v>1</v>
      </c>
      <c r="AW41" s="280">
        <f>IFERROR(HLOOKUP(AW$7-$E41,$G$7:AV41,$A41,TRUE)+$D41,AV41)</f>
        <v>1</v>
      </c>
      <c r="AX41" s="280">
        <f>IFERROR(HLOOKUP(AX$7-$E41,$G$7:AW41,$A41,TRUE)+$D41,AW41)</f>
        <v>1</v>
      </c>
      <c r="AY41" s="280">
        <f>IFERROR(HLOOKUP(AY$7-$E41,$G$7:AX41,$A41,TRUE)+$D41,AX41)</f>
        <v>1</v>
      </c>
      <c r="AZ41" s="280">
        <f>IFERROR(HLOOKUP(AZ$7-$E41,$G$7:AY41,$A41,TRUE)+$D41,AY41)</f>
        <v>1</v>
      </c>
      <c r="BA41" s="280">
        <f>IFERROR(HLOOKUP(BA$7-$E41,$G$7:AZ41,$A41,TRUE)+$D41,AZ41)</f>
        <v>1</v>
      </c>
      <c r="BB41" s="280">
        <f>IFERROR(HLOOKUP(BB$7-$E41,$G$7:BA41,$A41,TRUE)+$D41,BA41)</f>
        <v>1</v>
      </c>
      <c r="BC41" s="280">
        <f>IFERROR(HLOOKUP(BC$7-$E41,$G$7:BB41,$A41,TRUE)+$D41,BB41)</f>
        <v>1</v>
      </c>
      <c r="BD41" s="280">
        <f>IFERROR(HLOOKUP(BD$7-$E41,$G$7:BC41,$A41,TRUE)+$D41,BC41)</f>
        <v>1</v>
      </c>
      <c r="BE41" s="280">
        <f>IFERROR(HLOOKUP(BE$7-$E41,$G$7:BD41,$A41,TRUE)+$D41,BD41)</f>
        <v>1</v>
      </c>
      <c r="BF41" s="280">
        <f>IFERROR(HLOOKUP(BF$7-$E41,$G$7:BE41,$A41,TRUE)+$D41,BE41)</f>
        <v>1</v>
      </c>
      <c r="BG41" s="280">
        <f>IFERROR(HLOOKUP(BG$7-$E41,$G$7:BF41,$A41,TRUE)+$D41,BF41)</f>
        <v>1</v>
      </c>
      <c r="BH41" s="280">
        <f>IFERROR(HLOOKUP(BH$7-$E41,$G$7:BG41,$A41,TRUE)+$D41,BG41)</f>
        <v>1</v>
      </c>
      <c r="BI41" s="280">
        <f>IFERROR(HLOOKUP(BI$7-$E41,$G$7:BH41,$A41,TRUE)+$D41,BH41)</f>
        <v>1</v>
      </c>
      <c r="BJ41" s="280">
        <f>IFERROR(HLOOKUP(BJ$7-$E41,$G$7:BI41,$A41,TRUE)+$D41,BI41)</f>
        <v>1</v>
      </c>
      <c r="BK41" s="280">
        <f>IFERROR(HLOOKUP(BK$7-$E41,$G$7:BJ41,$A41,TRUE)+$D41,BJ41)</f>
        <v>1</v>
      </c>
      <c r="BL41" s="280">
        <f>IFERROR(HLOOKUP(BL$7-$E41,$G$7:BK41,$A41,TRUE)+$D41,BK41)</f>
        <v>1</v>
      </c>
      <c r="BM41" s="280">
        <f>IFERROR(HLOOKUP(BM$7-$E41,$G$7:BL41,$A41,TRUE)+$D41,BL41)</f>
        <v>1</v>
      </c>
      <c r="BN41" s="281">
        <f>IFERROR(HLOOKUP(BN$7-$E41,$G$7:BM41,$A41,TRUE)+$D41,BM41)</f>
        <v>1</v>
      </c>
      <c r="BO41" t="s">
        <v>101</v>
      </c>
    </row>
    <row r="42" spans="1:67">
      <c r="A42" s="329">
        <v>36</v>
      </c>
      <c r="B42" s="115" t="s">
        <v>251</v>
      </c>
      <c r="C42" s="277">
        <v>3</v>
      </c>
      <c r="D42" s="277">
        <v>1</v>
      </c>
      <c r="E42" s="277">
        <v>12</v>
      </c>
      <c r="F42" s="280"/>
      <c r="G42" s="280">
        <f t="shared" si="6"/>
        <v>3</v>
      </c>
      <c r="H42" s="280">
        <f>IFERROR(HLOOKUP(H$7-$E42,$G$7:G42,$A42,TRUE)+$D42,G42)</f>
        <v>3</v>
      </c>
      <c r="I42" s="280">
        <f>IFERROR(HLOOKUP(I$7-$E42,$G$7:H42,$A42,TRUE)+$D42,H42)</f>
        <v>3</v>
      </c>
      <c r="J42" s="280">
        <f>IFERROR(HLOOKUP(J$7-$E42,$G$7:I42,$A42,TRUE)+$D42,I42)</f>
        <v>3</v>
      </c>
      <c r="K42" s="280">
        <f>IFERROR(HLOOKUP(K$7-$E42,$G$7:J42,$A42,TRUE)+$D42,J42)</f>
        <v>3</v>
      </c>
      <c r="L42" s="280">
        <f>IFERROR(HLOOKUP(L$7-$E42,$G$7:K42,$A42,TRUE)+$D42,K42)</f>
        <v>3</v>
      </c>
      <c r="M42" s="280">
        <f>IFERROR(HLOOKUP(M$7-$E42,$G$7:L42,$A42,TRUE)+$D42,L42)</f>
        <v>3</v>
      </c>
      <c r="N42" s="280">
        <f>IFERROR(HLOOKUP(N$7-$E42,$G$7:M42,$A42,TRUE)+$D42,M42)</f>
        <v>3</v>
      </c>
      <c r="O42" s="280">
        <f>IFERROR(HLOOKUP(O$7-$E42,$G$7:N42,$A42,TRUE)+$D42,N42)</f>
        <v>3</v>
      </c>
      <c r="P42" s="280">
        <f>IFERROR(HLOOKUP(P$7-$E42,$G$7:O42,$A42,TRUE)+$D42,O42)</f>
        <v>3</v>
      </c>
      <c r="Q42" s="280">
        <f>IFERROR(HLOOKUP(Q$7-$E42,$G$7:P42,$A42,TRUE)+$D42,P42)</f>
        <v>3</v>
      </c>
      <c r="R42" s="280">
        <f>IFERROR(HLOOKUP(R$7-$E42,$G$7:Q42,$A42,TRUE)+$D42,Q42)</f>
        <v>3</v>
      </c>
      <c r="S42" s="280">
        <f>IFERROR(HLOOKUP(S$7-$E42,$G$7:R42,$A42,TRUE)+$D42,R42)</f>
        <v>4</v>
      </c>
      <c r="T42" s="280">
        <f>IFERROR(HLOOKUP(T$7-$E42,$G$7:S42,$A42,TRUE)+$D42,S42)</f>
        <v>4</v>
      </c>
      <c r="U42" s="280">
        <f>IFERROR(HLOOKUP(U$7-$E42,$G$7:T42,$A42,TRUE)+$D42,T42)</f>
        <v>4</v>
      </c>
      <c r="V42" s="280">
        <f>IFERROR(HLOOKUP(V$7-$E42,$G$7:U42,$A42,TRUE)+$D42,U42)</f>
        <v>4</v>
      </c>
      <c r="W42" s="280">
        <f>IFERROR(HLOOKUP(W$7-$E42,$G$7:V42,$A42,TRUE)+$D42,V42)</f>
        <v>4</v>
      </c>
      <c r="X42" s="280">
        <f>IFERROR(HLOOKUP(X$7-$E42,$G$7:W42,$A42,TRUE)+$D42,W42)</f>
        <v>4</v>
      </c>
      <c r="Y42" s="280">
        <f>IFERROR(HLOOKUP(Y$7-$E42,$G$7:X42,$A42,TRUE)+$D42,X42)</f>
        <v>4</v>
      </c>
      <c r="Z42" s="280">
        <f>IFERROR(HLOOKUP(Z$7-$E42,$G$7:Y42,$A42,TRUE)+$D42,Y42)</f>
        <v>4</v>
      </c>
      <c r="AA42" s="280">
        <f>IFERROR(HLOOKUP(AA$7-$E42,$G$7:Z42,$A42,TRUE)+$D42,Z42)</f>
        <v>4</v>
      </c>
      <c r="AB42" s="280">
        <f>IFERROR(HLOOKUP(AB$7-$E42,$G$7:AA42,$A42,TRUE)+$D42,AA42)</f>
        <v>4</v>
      </c>
      <c r="AC42" s="280">
        <f>IFERROR(HLOOKUP(AC$7-$E42,$G$7:AB42,$A42,TRUE)+$D42,AB42)</f>
        <v>4</v>
      </c>
      <c r="AD42" s="280">
        <f>IFERROR(HLOOKUP(AD$7-$E42,$G$7:AC42,$A42,TRUE)+$D42,AC42)</f>
        <v>4</v>
      </c>
      <c r="AE42" s="280">
        <f>IFERROR(HLOOKUP(AE$7-$E42,$G$7:AD42,$A42,TRUE)+$D42,AD42)</f>
        <v>5</v>
      </c>
      <c r="AF42" s="280">
        <f>IFERROR(HLOOKUP(AF$7-$E42,$G$7:AE42,$A42,TRUE)+$D42,AE42)</f>
        <v>5</v>
      </c>
      <c r="AG42" s="280">
        <f>IFERROR(HLOOKUP(AG$7-$E42,$G$7:AF42,$A42,TRUE)+$D42,AF42)</f>
        <v>5</v>
      </c>
      <c r="AH42" s="280">
        <f>IFERROR(HLOOKUP(AH$7-$E42,$G$7:AG42,$A42,TRUE)+$D42,AG42)</f>
        <v>5</v>
      </c>
      <c r="AI42" s="280">
        <f>IFERROR(HLOOKUP(AI$7-$E42,$G$7:AH42,$A42,TRUE)+$D42,AH42)</f>
        <v>5</v>
      </c>
      <c r="AJ42" s="280">
        <f>IFERROR(HLOOKUP(AJ$7-$E42,$G$7:AI42,$A42,TRUE)+$D42,AI42)</f>
        <v>5</v>
      </c>
      <c r="AK42" s="280">
        <f>IFERROR(HLOOKUP(AK$7-$E42,$G$7:AJ42,$A42,TRUE)+$D42,AJ42)</f>
        <v>5</v>
      </c>
      <c r="AL42" s="280">
        <f>IFERROR(HLOOKUP(AL$7-$E42,$G$7:AK42,$A42,TRUE)+$D42,AK42)</f>
        <v>5</v>
      </c>
      <c r="AM42" s="280">
        <f>IFERROR(HLOOKUP(AM$7-$E42,$G$7:AL42,$A42,TRUE)+$D42,AL42)</f>
        <v>5</v>
      </c>
      <c r="AN42" s="280">
        <f>IFERROR(HLOOKUP(AN$7-$E42,$G$7:AM42,$A42,TRUE)+$D42,AM42)</f>
        <v>5</v>
      </c>
      <c r="AO42" s="280">
        <f>IFERROR(HLOOKUP(AO$7-$E42,$G$7:AN42,$A42,TRUE)+$D42,AN42)</f>
        <v>5</v>
      </c>
      <c r="AP42" s="280">
        <f>IFERROR(HLOOKUP(AP$7-$E42,$G$7:AO42,$A42,TRUE)+$D42,AO42)</f>
        <v>5</v>
      </c>
      <c r="AQ42" s="280">
        <f>IFERROR(HLOOKUP(AQ$7-$E42,$G$7:AP42,$A42,TRUE)+$D42,AP42)</f>
        <v>6</v>
      </c>
      <c r="AR42" s="280">
        <f>IFERROR(HLOOKUP(AR$7-$E42,$G$7:AQ42,$A42,TRUE)+$D42,AQ42)</f>
        <v>6</v>
      </c>
      <c r="AS42" s="280">
        <f>IFERROR(HLOOKUP(AS$7-$E42,$G$7:AR42,$A42,TRUE)+$D42,AR42)</f>
        <v>6</v>
      </c>
      <c r="AT42" s="280">
        <f>IFERROR(HLOOKUP(AT$7-$E42,$G$7:AS42,$A42,TRUE)+$D42,AS42)</f>
        <v>6</v>
      </c>
      <c r="AU42" s="280">
        <f>IFERROR(HLOOKUP(AU$7-$E42,$G$7:AT42,$A42,TRUE)+$D42,AT42)</f>
        <v>6</v>
      </c>
      <c r="AV42" s="280">
        <f>IFERROR(HLOOKUP(AV$7-$E42,$G$7:AU42,$A42,TRUE)+$D42,AU42)</f>
        <v>6</v>
      </c>
      <c r="AW42" s="280">
        <f>IFERROR(HLOOKUP(AW$7-$E42,$G$7:AV42,$A42,TRUE)+$D42,AV42)</f>
        <v>6</v>
      </c>
      <c r="AX42" s="280">
        <f>IFERROR(HLOOKUP(AX$7-$E42,$G$7:AW42,$A42,TRUE)+$D42,AW42)</f>
        <v>6</v>
      </c>
      <c r="AY42" s="280">
        <f>IFERROR(HLOOKUP(AY$7-$E42,$G$7:AX42,$A42,TRUE)+$D42,AX42)</f>
        <v>6</v>
      </c>
      <c r="AZ42" s="280">
        <f>IFERROR(HLOOKUP(AZ$7-$E42,$G$7:AY42,$A42,TRUE)+$D42,AY42)</f>
        <v>6</v>
      </c>
      <c r="BA42" s="280">
        <f>IFERROR(HLOOKUP(BA$7-$E42,$G$7:AZ42,$A42,TRUE)+$D42,AZ42)</f>
        <v>6</v>
      </c>
      <c r="BB42" s="280">
        <f>IFERROR(HLOOKUP(BB$7-$E42,$G$7:BA42,$A42,TRUE)+$D42,BA42)</f>
        <v>6</v>
      </c>
      <c r="BC42" s="280">
        <f>IFERROR(HLOOKUP(BC$7-$E42,$G$7:BB42,$A42,TRUE)+$D42,BB42)</f>
        <v>7</v>
      </c>
      <c r="BD42" s="280">
        <f>IFERROR(HLOOKUP(BD$7-$E42,$G$7:BC42,$A42,TRUE)+$D42,BC42)</f>
        <v>7</v>
      </c>
      <c r="BE42" s="280">
        <f>IFERROR(HLOOKUP(BE$7-$E42,$G$7:BD42,$A42,TRUE)+$D42,BD42)</f>
        <v>7</v>
      </c>
      <c r="BF42" s="280">
        <f>IFERROR(HLOOKUP(BF$7-$E42,$G$7:BE42,$A42,TRUE)+$D42,BE42)</f>
        <v>7</v>
      </c>
      <c r="BG42" s="280">
        <f>IFERROR(HLOOKUP(BG$7-$E42,$G$7:BF42,$A42,TRUE)+$D42,BF42)</f>
        <v>7</v>
      </c>
      <c r="BH42" s="280">
        <f>IFERROR(HLOOKUP(BH$7-$E42,$G$7:BG42,$A42,TRUE)+$D42,BG42)</f>
        <v>7</v>
      </c>
      <c r="BI42" s="280">
        <f>IFERROR(HLOOKUP(BI$7-$E42,$G$7:BH42,$A42,TRUE)+$D42,BH42)</f>
        <v>7</v>
      </c>
      <c r="BJ42" s="280">
        <f>IFERROR(HLOOKUP(BJ$7-$E42,$G$7:BI42,$A42,TRUE)+$D42,BI42)</f>
        <v>7</v>
      </c>
      <c r="BK42" s="280">
        <f>IFERROR(HLOOKUP(BK$7-$E42,$G$7:BJ42,$A42,TRUE)+$D42,BJ42)</f>
        <v>7</v>
      </c>
      <c r="BL42" s="280">
        <f>IFERROR(HLOOKUP(BL$7-$E42,$G$7:BK42,$A42,TRUE)+$D42,BK42)</f>
        <v>7</v>
      </c>
      <c r="BM42" s="280">
        <f>IFERROR(HLOOKUP(BM$7-$E42,$G$7:BL42,$A42,TRUE)+$D42,BL42)</f>
        <v>7</v>
      </c>
      <c r="BN42" s="281">
        <f>IFERROR(HLOOKUP(BN$7-$E42,$G$7:BM42,$A42,TRUE)+$D42,BM42)</f>
        <v>7</v>
      </c>
      <c r="BO42" t="s">
        <v>101</v>
      </c>
    </row>
    <row r="43" spans="1:67">
      <c r="A43" s="329">
        <v>37</v>
      </c>
      <c r="B43" s="115"/>
      <c r="C43" s="277"/>
      <c r="D43" s="277"/>
      <c r="E43" s="277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1"/>
      <c r="BO43" t="s">
        <v>101</v>
      </c>
    </row>
    <row r="44" spans="1:67">
      <c r="A44" s="329">
        <v>38</v>
      </c>
      <c r="B44" s="247" t="s">
        <v>137</v>
      </c>
      <c r="C44" s="277"/>
      <c r="D44" s="277"/>
      <c r="E44" s="277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1"/>
      <c r="BO44" t="s">
        <v>101</v>
      </c>
    </row>
    <row r="45" spans="1:67">
      <c r="A45" s="329">
        <v>39</v>
      </c>
      <c r="B45" s="115" t="s">
        <v>138</v>
      </c>
      <c r="C45" s="277">
        <v>1</v>
      </c>
      <c r="D45" s="277">
        <v>0</v>
      </c>
      <c r="E45" s="277">
        <v>12</v>
      </c>
      <c r="F45" s="280"/>
      <c r="G45" s="280">
        <f t="shared" ref="G45:G46" si="7">C45</f>
        <v>1</v>
      </c>
      <c r="H45" s="280">
        <f>IFERROR(HLOOKUP(H$7-$E45,$G$7:G45,$A45,TRUE)+$D45,G45)</f>
        <v>1</v>
      </c>
      <c r="I45" s="280">
        <f>IFERROR(HLOOKUP(I$7-$E45,$G$7:H45,$A45,TRUE)+$D45,H45)</f>
        <v>1</v>
      </c>
      <c r="J45" s="280">
        <f>IFERROR(HLOOKUP(J$7-$E45,$G$7:I45,$A45,TRUE)+$D45,I45)</f>
        <v>1</v>
      </c>
      <c r="K45" s="280">
        <f>IFERROR(HLOOKUP(K$7-$E45,$G$7:J45,$A45,TRUE)+$D45,J45)</f>
        <v>1</v>
      </c>
      <c r="L45" s="280">
        <f>IFERROR(HLOOKUP(L$7-$E45,$G$7:K45,$A45,TRUE)+$D45,K45)</f>
        <v>1</v>
      </c>
      <c r="M45" s="280">
        <f>IFERROR(HLOOKUP(M$7-$E45,$G$7:L45,$A45,TRUE)+$D45,L45)</f>
        <v>1</v>
      </c>
      <c r="N45" s="280">
        <f>IFERROR(HLOOKUP(N$7-$E45,$G$7:M45,$A45,TRUE)+$D45,M45)</f>
        <v>1</v>
      </c>
      <c r="O45" s="280">
        <f>IFERROR(HLOOKUP(O$7-$E45,$G$7:N45,$A45,TRUE)+$D45,N45)</f>
        <v>1</v>
      </c>
      <c r="P45" s="280">
        <f>IFERROR(HLOOKUP(P$7-$E45,$G$7:O45,$A45,TRUE)+$D45,O45)</f>
        <v>1</v>
      </c>
      <c r="Q45" s="280">
        <f>IFERROR(HLOOKUP(Q$7-$E45,$G$7:P45,$A45,TRUE)+$D45,P45)</f>
        <v>1</v>
      </c>
      <c r="R45" s="280">
        <f>IFERROR(HLOOKUP(R$7-$E45,$G$7:Q45,$A45,TRUE)+$D45,Q45)</f>
        <v>1</v>
      </c>
      <c r="S45" s="280">
        <f>IFERROR(HLOOKUP(S$7-$E45,$G$7:R45,$A45,TRUE)+$D45,R45)</f>
        <v>1</v>
      </c>
      <c r="T45" s="280">
        <f>IFERROR(HLOOKUP(T$7-$E45,$G$7:S45,$A45,TRUE)+$D45,S45)</f>
        <v>1</v>
      </c>
      <c r="U45" s="280">
        <f>IFERROR(HLOOKUP(U$7-$E45,$G$7:T45,$A45,TRUE)+$D45,T45)</f>
        <v>1</v>
      </c>
      <c r="V45" s="280">
        <f>IFERROR(HLOOKUP(V$7-$E45,$G$7:U45,$A45,TRUE)+$D45,U45)</f>
        <v>1</v>
      </c>
      <c r="W45" s="280">
        <f>IFERROR(HLOOKUP(W$7-$E45,$G$7:V45,$A45,TRUE)+$D45,V45)</f>
        <v>1</v>
      </c>
      <c r="X45" s="280">
        <f>IFERROR(HLOOKUP(X$7-$E45,$G$7:W45,$A45,TRUE)+$D45,W45)</f>
        <v>1</v>
      </c>
      <c r="Y45" s="280">
        <f>IFERROR(HLOOKUP(Y$7-$E45,$G$7:X45,$A45,TRUE)+$D45,X45)</f>
        <v>1</v>
      </c>
      <c r="Z45" s="280">
        <f>IFERROR(HLOOKUP(Z$7-$E45,$G$7:Y45,$A45,TRUE)+$D45,Y45)</f>
        <v>1</v>
      </c>
      <c r="AA45" s="280">
        <f>IFERROR(HLOOKUP(AA$7-$E45,$G$7:Z45,$A45,TRUE)+$D45,Z45)</f>
        <v>1</v>
      </c>
      <c r="AB45" s="280">
        <f>IFERROR(HLOOKUP(AB$7-$E45,$G$7:AA45,$A45,TRUE)+$D45,AA45)</f>
        <v>1</v>
      </c>
      <c r="AC45" s="280">
        <f>IFERROR(HLOOKUP(AC$7-$E45,$G$7:AB45,$A45,TRUE)+$D45,AB45)</f>
        <v>1</v>
      </c>
      <c r="AD45" s="280">
        <f>IFERROR(HLOOKUP(AD$7-$E45,$G$7:AC45,$A45,TRUE)+$D45,AC45)</f>
        <v>1</v>
      </c>
      <c r="AE45" s="280">
        <f>IFERROR(HLOOKUP(AE$7-$E45,$G$7:AD45,$A45,TRUE)+$D45,AD45)</f>
        <v>1</v>
      </c>
      <c r="AF45" s="280">
        <f>IFERROR(HLOOKUP(AF$7-$E45,$G$7:AE45,$A45,TRUE)+$D45,AE45)</f>
        <v>1</v>
      </c>
      <c r="AG45" s="280">
        <f>IFERROR(HLOOKUP(AG$7-$E45,$G$7:AF45,$A45,TRUE)+$D45,AF45)</f>
        <v>1</v>
      </c>
      <c r="AH45" s="280">
        <f>IFERROR(HLOOKUP(AH$7-$E45,$G$7:AG45,$A45,TRUE)+$D45,AG45)</f>
        <v>1</v>
      </c>
      <c r="AI45" s="280">
        <f>IFERROR(HLOOKUP(AI$7-$E45,$G$7:AH45,$A45,TRUE)+$D45,AH45)</f>
        <v>1</v>
      </c>
      <c r="AJ45" s="280">
        <f>IFERROR(HLOOKUP(AJ$7-$E45,$G$7:AI45,$A45,TRUE)+$D45,AI45)</f>
        <v>1</v>
      </c>
      <c r="AK45" s="280">
        <f>IFERROR(HLOOKUP(AK$7-$E45,$G$7:AJ45,$A45,TRUE)+$D45,AJ45)</f>
        <v>1</v>
      </c>
      <c r="AL45" s="280">
        <f>IFERROR(HLOOKUP(AL$7-$E45,$G$7:AK45,$A45,TRUE)+$D45,AK45)</f>
        <v>1</v>
      </c>
      <c r="AM45" s="280">
        <f>IFERROR(HLOOKUP(AM$7-$E45,$G$7:AL45,$A45,TRUE)+$D45,AL45)</f>
        <v>1</v>
      </c>
      <c r="AN45" s="280">
        <f>IFERROR(HLOOKUP(AN$7-$E45,$G$7:AM45,$A45,TRUE)+$D45,AM45)</f>
        <v>1</v>
      </c>
      <c r="AO45" s="280">
        <f>IFERROR(HLOOKUP(AO$7-$E45,$G$7:AN45,$A45,TRUE)+$D45,AN45)</f>
        <v>1</v>
      </c>
      <c r="AP45" s="280">
        <f>IFERROR(HLOOKUP(AP$7-$E45,$G$7:AO45,$A45,TRUE)+$D45,AO45)</f>
        <v>1</v>
      </c>
      <c r="AQ45" s="280">
        <f>IFERROR(HLOOKUP(AQ$7-$E45,$G$7:AP45,$A45,TRUE)+$D45,AP45)</f>
        <v>1</v>
      </c>
      <c r="AR45" s="280">
        <f>IFERROR(HLOOKUP(AR$7-$E45,$G$7:AQ45,$A45,TRUE)+$D45,AQ45)</f>
        <v>1</v>
      </c>
      <c r="AS45" s="280">
        <f>IFERROR(HLOOKUP(AS$7-$E45,$G$7:AR45,$A45,TRUE)+$D45,AR45)</f>
        <v>1</v>
      </c>
      <c r="AT45" s="280">
        <f>IFERROR(HLOOKUP(AT$7-$E45,$G$7:AS45,$A45,TRUE)+$D45,AS45)</f>
        <v>1</v>
      </c>
      <c r="AU45" s="280">
        <f>IFERROR(HLOOKUP(AU$7-$E45,$G$7:AT45,$A45,TRUE)+$D45,AT45)</f>
        <v>1</v>
      </c>
      <c r="AV45" s="280">
        <f>IFERROR(HLOOKUP(AV$7-$E45,$G$7:AU45,$A45,TRUE)+$D45,AU45)</f>
        <v>1</v>
      </c>
      <c r="AW45" s="280">
        <f>IFERROR(HLOOKUP(AW$7-$E45,$G$7:AV45,$A45,TRUE)+$D45,AV45)</f>
        <v>1</v>
      </c>
      <c r="AX45" s="280">
        <f>IFERROR(HLOOKUP(AX$7-$E45,$G$7:AW45,$A45,TRUE)+$D45,AW45)</f>
        <v>1</v>
      </c>
      <c r="AY45" s="280">
        <f>IFERROR(HLOOKUP(AY$7-$E45,$G$7:AX45,$A45,TRUE)+$D45,AX45)</f>
        <v>1</v>
      </c>
      <c r="AZ45" s="280">
        <f>IFERROR(HLOOKUP(AZ$7-$E45,$G$7:AY45,$A45,TRUE)+$D45,AY45)</f>
        <v>1</v>
      </c>
      <c r="BA45" s="280">
        <f>IFERROR(HLOOKUP(BA$7-$E45,$G$7:AZ45,$A45,TRUE)+$D45,AZ45)</f>
        <v>1</v>
      </c>
      <c r="BB45" s="280">
        <f>IFERROR(HLOOKUP(BB$7-$E45,$G$7:BA45,$A45,TRUE)+$D45,BA45)</f>
        <v>1</v>
      </c>
      <c r="BC45" s="280">
        <f>IFERROR(HLOOKUP(BC$7-$E45,$G$7:BB45,$A45,TRUE)+$D45,BB45)</f>
        <v>1</v>
      </c>
      <c r="BD45" s="280">
        <f>IFERROR(HLOOKUP(BD$7-$E45,$G$7:BC45,$A45,TRUE)+$D45,BC45)</f>
        <v>1</v>
      </c>
      <c r="BE45" s="280">
        <f>IFERROR(HLOOKUP(BE$7-$E45,$G$7:BD45,$A45,TRUE)+$D45,BD45)</f>
        <v>1</v>
      </c>
      <c r="BF45" s="280">
        <f>IFERROR(HLOOKUP(BF$7-$E45,$G$7:BE45,$A45,TRUE)+$D45,BE45)</f>
        <v>1</v>
      </c>
      <c r="BG45" s="280">
        <f>IFERROR(HLOOKUP(BG$7-$E45,$G$7:BF45,$A45,TRUE)+$D45,BF45)</f>
        <v>1</v>
      </c>
      <c r="BH45" s="280">
        <f>IFERROR(HLOOKUP(BH$7-$E45,$G$7:BG45,$A45,TRUE)+$D45,BG45)</f>
        <v>1</v>
      </c>
      <c r="BI45" s="280">
        <f>IFERROR(HLOOKUP(BI$7-$E45,$G$7:BH45,$A45,TRUE)+$D45,BH45)</f>
        <v>1</v>
      </c>
      <c r="BJ45" s="280">
        <f>IFERROR(HLOOKUP(BJ$7-$E45,$G$7:BI45,$A45,TRUE)+$D45,BI45)</f>
        <v>1</v>
      </c>
      <c r="BK45" s="280">
        <f>IFERROR(HLOOKUP(BK$7-$E45,$G$7:BJ45,$A45,TRUE)+$D45,BJ45)</f>
        <v>1</v>
      </c>
      <c r="BL45" s="280">
        <f>IFERROR(HLOOKUP(BL$7-$E45,$G$7:BK45,$A45,TRUE)+$D45,BK45)</f>
        <v>1</v>
      </c>
      <c r="BM45" s="280">
        <f>IFERROR(HLOOKUP(BM$7-$E45,$G$7:BL45,$A45,TRUE)+$D45,BL45)</f>
        <v>1</v>
      </c>
      <c r="BN45" s="281">
        <f>IFERROR(HLOOKUP(BN$7-$E45,$G$7:BM45,$A45,TRUE)+$D45,BM45)</f>
        <v>1</v>
      </c>
      <c r="BO45" t="s">
        <v>101</v>
      </c>
    </row>
    <row r="46" spans="1:67">
      <c r="A46" s="329">
        <v>40</v>
      </c>
      <c r="B46" s="115" t="s">
        <v>252</v>
      </c>
      <c r="C46" s="277">
        <v>1</v>
      </c>
      <c r="D46" s="277">
        <v>0</v>
      </c>
      <c r="E46" s="277">
        <v>12</v>
      </c>
      <c r="F46" s="280"/>
      <c r="G46" s="280">
        <f t="shared" si="7"/>
        <v>1</v>
      </c>
      <c r="H46" s="280">
        <f>IFERROR(HLOOKUP(H$7-$E46,$G$7:G46,$A46,TRUE)+$D46,G46)</f>
        <v>1</v>
      </c>
      <c r="I46" s="280">
        <f>IFERROR(HLOOKUP(I$7-$E46,$G$7:H46,$A46,TRUE)+$D46,H46)</f>
        <v>1</v>
      </c>
      <c r="J46" s="280">
        <f>IFERROR(HLOOKUP(J$7-$E46,$G$7:I46,$A46,TRUE)+$D46,I46)</f>
        <v>1</v>
      </c>
      <c r="K46" s="280">
        <f>IFERROR(HLOOKUP(K$7-$E46,$G$7:J46,$A46,TRUE)+$D46,J46)</f>
        <v>1</v>
      </c>
      <c r="L46" s="280">
        <f>IFERROR(HLOOKUP(L$7-$E46,$G$7:K46,$A46,TRUE)+$D46,K46)</f>
        <v>1</v>
      </c>
      <c r="M46" s="280">
        <f>IFERROR(HLOOKUP(M$7-$E46,$G$7:L46,$A46,TRUE)+$D46,L46)</f>
        <v>1</v>
      </c>
      <c r="N46" s="280">
        <f>IFERROR(HLOOKUP(N$7-$E46,$G$7:M46,$A46,TRUE)+$D46,M46)</f>
        <v>1</v>
      </c>
      <c r="O46" s="280">
        <f>IFERROR(HLOOKUP(O$7-$E46,$G$7:N46,$A46,TRUE)+$D46,N46)</f>
        <v>1</v>
      </c>
      <c r="P46" s="280">
        <f>IFERROR(HLOOKUP(P$7-$E46,$G$7:O46,$A46,TRUE)+$D46,O46)</f>
        <v>1</v>
      </c>
      <c r="Q46" s="280">
        <f>IFERROR(HLOOKUP(Q$7-$E46,$G$7:P46,$A46,TRUE)+$D46,P46)</f>
        <v>1</v>
      </c>
      <c r="R46" s="280">
        <f>IFERROR(HLOOKUP(R$7-$E46,$G$7:Q46,$A46,TRUE)+$D46,Q46)</f>
        <v>1</v>
      </c>
      <c r="S46" s="280">
        <f>IFERROR(HLOOKUP(S$7-$E46,$G$7:R46,$A46,TRUE)+$D46,R46)</f>
        <v>1</v>
      </c>
      <c r="T46" s="280">
        <f>IFERROR(HLOOKUP(T$7-$E46,$G$7:S46,$A46,TRUE)+$D46,S46)</f>
        <v>1</v>
      </c>
      <c r="U46" s="280">
        <f>IFERROR(HLOOKUP(U$7-$E46,$G$7:T46,$A46,TRUE)+$D46,T46)</f>
        <v>1</v>
      </c>
      <c r="V46" s="280">
        <f>IFERROR(HLOOKUP(V$7-$E46,$G$7:U46,$A46,TRUE)+$D46,U46)</f>
        <v>1</v>
      </c>
      <c r="W46" s="280">
        <f>IFERROR(HLOOKUP(W$7-$E46,$G$7:V46,$A46,TRUE)+$D46,V46)</f>
        <v>1</v>
      </c>
      <c r="X46" s="280">
        <f>IFERROR(HLOOKUP(X$7-$E46,$G$7:W46,$A46,TRUE)+$D46,W46)</f>
        <v>1</v>
      </c>
      <c r="Y46" s="280">
        <f>IFERROR(HLOOKUP(Y$7-$E46,$G$7:X46,$A46,TRUE)+$D46,X46)</f>
        <v>1</v>
      </c>
      <c r="Z46" s="280">
        <f>IFERROR(HLOOKUP(Z$7-$E46,$G$7:Y46,$A46,TRUE)+$D46,Y46)</f>
        <v>1</v>
      </c>
      <c r="AA46" s="280">
        <f>IFERROR(HLOOKUP(AA$7-$E46,$G$7:Z46,$A46,TRUE)+$D46,Z46)</f>
        <v>1</v>
      </c>
      <c r="AB46" s="280">
        <f>IFERROR(HLOOKUP(AB$7-$E46,$G$7:AA46,$A46,TRUE)+$D46,AA46)</f>
        <v>1</v>
      </c>
      <c r="AC46" s="280">
        <f>IFERROR(HLOOKUP(AC$7-$E46,$G$7:AB46,$A46,TRUE)+$D46,AB46)</f>
        <v>1</v>
      </c>
      <c r="AD46" s="280">
        <f>IFERROR(HLOOKUP(AD$7-$E46,$G$7:AC46,$A46,TRUE)+$D46,AC46)</f>
        <v>1</v>
      </c>
      <c r="AE46" s="280">
        <f>IFERROR(HLOOKUP(AE$7-$E46,$G$7:AD46,$A46,TRUE)+$D46,AD46)</f>
        <v>1</v>
      </c>
      <c r="AF46" s="280">
        <f>IFERROR(HLOOKUP(AF$7-$E46,$G$7:AE46,$A46,TRUE)+$D46,AE46)</f>
        <v>1</v>
      </c>
      <c r="AG46" s="280">
        <f>IFERROR(HLOOKUP(AG$7-$E46,$G$7:AF46,$A46,TRUE)+$D46,AF46)</f>
        <v>1</v>
      </c>
      <c r="AH46" s="280">
        <f>IFERROR(HLOOKUP(AH$7-$E46,$G$7:AG46,$A46,TRUE)+$D46,AG46)</f>
        <v>1</v>
      </c>
      <c r="AI46" s="280">
        <f>IFERROR(HLOOKUP(AI$7-$E46,$G$7:AH46,$A46,TRUE)+$D46,AH46)</f>
        <v>1</v>
      </c>
      <c r="AJ46" s="280">
        <f>IFERROR(HLOOKUP(AJ$7-$E46,$G$7:AI46,$A46,TRUE)+$D46,AI46)</f>
        <v>1</v>
      </c>
      <c r="AK46" s="280">
        <f>IFERROR(HLOOKUP(AK$7-$E46,$G$7:AJ46,$A46,TRUE)+$D46,AJ46)</f>
        <v>1</v>
      </c>
      <c r="AL46" s="280">
        <f>IFERROR(HLOOKUP(AL$7-$E46,$G$7:AK46,$A46,TRUE)+$D46,AK46)</f>
        <v>1</v>
      </c>
      <c r="AM46" s="280">
        <f>IFERROR(HLOOKUP(AM$7-$E46,$G$7:AL46,$A46,TRUE)+$D46,AL46)</f>
        <v>1</v>
      </c>
      <c r="AN46" s="280">
        <f>IFERROR(HLOOKUP(AN$7-$E46,$G$7:AM46,$A46,TRUE)+$D46,AM46)</f>
        <v>1</v>
      </c>
      <c r="AO46" s="280">
        <f>IFERROR(HLOOKUP(AO$7-$E46,$G$7:AN46,$A46,TRUE)+$D46,AN46)</f>
        <v>1</v>
      </c>
      <c r="AP46" s="280">
        <f>IFERROR(HLOOKUP(AP$7-$E46,$G$7:AO46,$A46,TRUE)+$D46,AO46)</f>
        <v>1</v>
      </c>
      <c r="AQ46" s="280">
        <f>IFERROR(HLOOKUP(AQ$7-$E46,$G$7:AP46,$A46,TRUE)+$D46,AP46)</f>
        <v>1</v>
      </c>
      <c r="AR46" s="280">
        <f>IFERROR(HLOOKUP(AR$7-$E46,$G$7:AQ46,$A46,TRUE)+$D46,AQ46)</f>
        <v>1</v>
      </c>
      <c r="AS46" s="280">
        <f>IFERROR(HLOOKUP(AS$7-$E46,$G$7:AR46,$A46,TRUE)+$D46,AR46)</f>
        <v>1</v>
      </c>
      <c r="AT46" s="280">
        <f>IFERROR(HLOOKUP(AT$7-$E46,$G$7:AS46,$A46,TRUE)+$D46,AS46)</f>
        <v>1</v>
      </c>
      <c r="AU46" s="280">
        <f>IFERROR(HLOOKUP(AU$7-$E46,$G$7:AT46,$A46,TRUE)+$D46,AT46)</f>
        <v>1</v>
      </c>
      <c r="AV46" s="280">
        <f>IFERROR(HLOOKUP(AV$7-$E46,$G$7:AU46,$A46,TRUE)+$D46,AU46)</f>
        <v>1</v>
      </c>
      <c r="AW46" s="280">
        <f>IFERROR(HLOOKUP(AW$7-$E46,$G$7:AV46,$A46,TRUE)+$D46,AV46)</f>
        <v>1</v>
      </c>
      <c r="AX46" s="280">
        <f>IFERROR(HLOOKUP(AX$7-$E46,$G$7:AW46,$A46,TRUE)+$D46,AW46)</f>
        <v>1</v>
      </c>
      <c r="AY46" s="280">
        <f>IFERROR(HLOOKUP(AY$7-$E46,$G$7:AX46,$A46,TRUE)+$D46,AX46)</f>
        <v>1</v>
      </c>
      <c r="AZ46" s="280">
        <f>IFERROR(HLOOKUP(AZ$7-$E46,$G$7:AY46,$A46,TRUE)+$D46,AY46)</f>
        <v>1</v>
      </c>
      <c r="BA46" s="280">
        <f>IFERROR(HLOOKUP(BA$7-$E46,$G$7:AZ46,$A46,TRUE)+$D46,AZ46)</f>
        <v>1</v>
      </c>
      <c r="BB46" s="280">
        <f>IFERROR(HLOOKUP(BB$7-$E46,$G$7:BA46,$A46,TRUE)+$D46,BA46)</f>
        <v>1</v>
      </c>
      <c r="BC46" s="280">
        <f>IFERROR(HLOOKUP(BC$7-$E46,$G$7:BB46,$A46,TRUE)+$D46,BB46)</f>
        <v>1</v>
      </c>
      <c r="BD46" s="280">
        <f>IFERROR(HLOOKUP(BD$7-$E46,$G$7:BC46,$A46,TRUE)+$D46,BC46)</f>
        <v>1</v>
      </c>
      <c r="BE46" s="280">
        <f>IFERROR(HLOOKUP(BE$7-$E46,$G$7:BD46,$A46,TRUE)+$D46,BD46)</f>
        <v>1</v>
      </c>
      <c r="BF46" s="280">
        <f>IFERROR(HLOOKUP(BF$7-$E46,$G$7:BE46,$A46,TRUE)+$D46,BE46)</f>
        <v>1</v>
      </c>
      <c r="BG46" s="280">
        <f>IFERROR(HLOOKUP(BG$7-$E46,$G$7:BF46,$A46,TRUE)+$D46,BF46)</f>
        <v>1</v>
      </c>
      <c r="BH46" s="280">
        <f>IFERROR(HLOOKUP(BH$7-$E46,$G$7:BG46,$A46,TRUE)+$D46,BG46)</f>
        <v>1</v>
      </c>
      <c r="BI46" s="280">
        <f>IFERROR(HLOOKUP(BI$7-$E46,$G$7:BH46,$A46,TRUE)+$D46,BH46)</f>
        <v>1</v>
      </c>
      <c r="BJ46" s="280">
        <f>IFERROR(HLOOKUP(BJ$7-$E46,$G$7:BI46,$A46,TRUE)+$D46,BI46)</f>
        <v>1</v>
      </c>
      <c r="BK46" s="280">
        <f>IFERROR(HLOOKUP(BK$7-$E46,$G$7:BJ46,$A46,TRUE)+$D46,BJ46)</f>
        <v>1</v>
      </c>
      <c r="BL46" s="280">
        <f>IFERROR(HLOOKUP(BL$7-$E46,$G$7:BK46,$A46,TRUE)+$D46,BK46)</f>
        <v>1</v>
      </c>
      <c r="BM46" s="280">
        <f>IFERROR(HLOOKUP(BM$7-$E46,$G$7:BL46,$A46,TRUE)+$D46,BL46)</f>
        <v>1</v>
      </c>
      <c r="BN46" s="281">
        <f>IFERROR(HLOOKUP(BN$7-$E46,$G$7:BM46,$A46,TRUE)+$D46,BM46)</f>
        <v>1</v>
      </c>
      <c r="BO46" t="s">
        <v>101</v>
      </c>
    </row>
    <row r="47" spans="1:67">
      <c r="A47" s="329">
        <v>41</v>
      </c>
      <c r="B47" s="115"/>
      <c r="C47" s="277"/>
      <c r="D47" s="277"/>
      <c r="E47" s="277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1"/>
      <c r="BO47" t="s">
        <v>101</v>
      </c>
    </row>
    <row r="48" spans="1:67">
      <c r="A48" s="329">
        <v>42</v>
      </c>
      <c r="B48" s="247" t="s">
        <v>129</v>
      </c>
      <c r="C48" s="277"/>
      <c r="D48" s="277"/>
      <c r="E48" s="277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1"/>
      <c r="BO48" t="s">
        <v>101</v>
      </c>
    </row>
    <row r="49" spans="1:67" s="32" customFormat="1">
      <c r="A49" s="329">
        <v>43</v>
      </c>
      <c r="B49" s="248" t="s">
        <v>253</v>
      </c>
      <c r="C49" s="277">
        <v>4</v>
      </c>
      <c r="D49" s="277">
        <v>1</v>
      </c>
      <c r="E49" s="277">
        <v>12</v>
      </c>
      <c r="F49" s="327"/>
      <c r="G49" s="280">
        <f t="shared" ref="G49:G51" si="8">C49</f>
        <v>4</v>
      </c>
      <c r="H49" s="327">
        <f>IFERROR(HLOOKUP(H$7-$E49,$G$7:G49,$A49,TRUE)+$D49,G49)</f>
        <v>4</v>
      </c>
      <c r="I49" s="327">
        <f>IFERROR(HLOOKUP(I$7-$E49,$G$7:H49,$A49,TRUE)+$D49,H49)</f>
        <v>4</v>
      </c>
      <c r="J49" s="327">
        <f>IFERROR(HLOOKUP(J$7-$E49,$G$7:I49,$A49,TRUE)+$D49,I49)</f>
        <v>4</v>
      </c>
      <c r="K49" s="327">
        <f>IFERROR(HLOOKUP(K$7-$E49,$G$7:J49,$A49,TRUE)+$D49,J49)</f>
        <v>4</v>
      </c>
      <c r="L49" s="327">
        <f>IFERROR(HLOOKUP(L$7-$E49,$G$7:K49,$A49,TRUE)+$D49,K49)</f>
        <v>4</v>
      </c>
      <c r="M49" s="327">
        <f>IFERROR(HLOOKUP(M$7-$E49,$G$7:L49,$A49,TRUE)+$D49,L49)</f>
        <v>4</v>
      </c>
      <c r="N49" s="327">
        <f>IFERROR(HLOOKUP(N$7-$E49,$G$7:M49,$A49,TRUE)+$D49,M49)</f>
        <v>4</v>
      </c>
      <c r="O49" s="327">
        <f>IFERROR(HLOOKUP(O$7-$E49,$G$7:N49,$A49,TRUE)+$D49,N49)</f>
        <v>4</v>
      </c>
      <c r="P49" s="327">
        <f>IFERROR(HLOOKUP(P$7-$E49,$G$7:O49,$A49,TRUE)+$D49,O49)</f>
        <v>4</v>
      </c>
      <c r="Q49" s="327">
        <f>IFERROR(HLOOKUP(Q$7-$E49,$G$7:P49,$A49,TRUE)+$D49,P49)</f>
        <v>4</v>
      </c>
      <c r="R49" s="327">
        <f>IFERROR(HLOOKUP(R$7-$E49,$G$7:Q49,$A49,TRUE)+$D49,Q49)</f>
        <v>4</v>
      </c>
      <c r="S49" s="327">
        <f>IFERROR(HLOOKUP(S$7-$E49,$G$7:R49,$A49,TRUE)+$D49,R49)</f>
        <v>5</v>
      </c>
      <c r="T49" s="327">
        <f>IFERROR(HLOOKUP(T$7-$E49,$G$7:S49,$A49,TRUE)+$D49,S49)</f>
        <v>5</v>
      </c>
      <c r="U49" s="327">
        <f>IFERROR(HLOOKUP(U$7-$E49,$G$7:T49,$A49,TRUE)+$D49,T49)</f>
        <v>5</v>
      </c>
      <c r="V49" s="327">
        <f>IFERROR(HLOOKUP(V$7-$E49,$G$7:U49,$A49,TRUE)+$D49,U49)</f>
        <v>5</v>
      </c>
      <c r="W49" s="327">
        <f>IFERROR(HLOOKUP(W$7-$E49,$G$7:V49,$A49,TRUE)+$D49,V49)</f>
        <v>5</v>
      </c>
      <c r="X49" s="327">
        <f>IFERROR(HLOOKUP(X$7-$E49,$G$7:W49,$A49,TRUE)+$D49,W49)</f>
        <v>5</v>
      </c>
      <c r="Y49" s="327">
        <f>IFERROR(HLOOKUP(Y$7-$E49,$G$7:X49,$A49,TRUE)+$D49,X49)</f>
        <v>5</v>
      </c>
      <c r="Z49" s="327">
        <f>IFERROR(HLOOKUP(Z$7-$E49,$G$7:Y49,$A49,TRUE)+$D49,Y49)</f>
        <v>5</v>
      </c>
      <c r="AA49" s="327">
        <f>IFERROR(HLOOKUP(AA$7-$E49,$G$7:Z49,$A49,TRUE)+$D49,Z49)</f>
        <v>5</v>
      </c>
      <c r="AB49" s="327">
        <f>IFERROR(HLOOKUP(AB$7-$E49,$G$7:AA49,$A49,TRUE)+$D49,AA49)</f>
        <v>5</v>
      </c>
      <c r="AC49" s="327">
        <f>IFERROR(HLOOKUP(AC$7-$E49,$G$7:AB49,$A49,TRUE)+$D49,AB49)</f>
        <v>5</v>
      </c>
      <c r="AD49" s="327">
        <f>IFERROR(HLOOKUP(AD$7-$E49,$G$7:AC49,$A49,TRUE)+$D49,AC49)</f>
        <v>5</v>
      </c>
      <c r="AE49" s="327">
        <f>IFERROR(HLOOKUP(AE$7-$E49,$G$7:AD49,$A49,TRUE)+$D49,AD49)</f>
        <v>6</v>
      </c>
      <c r="AF49" s="327">
        <f>IFERROR(HLOOKUP(AF$7-$E49,$G$7:AE49,$A49,TRUE)+$D49,AE49)</f>
        <v>6</v>
      </c>
      <c r="AG49" s="327">
        <f>IFERROR(HLOOKUP(AG$7-$E49,$G$7:AF49,$A49,TRUE)+$D49,AF49)</f>
        <v>6</v>
      </c>
      <c r="AH49" s="327">
        <f>IFERROR(HLOOKUP(AH$7-$E49,$G$7:AG49,$A49,TRUE)+$D49,AG49)</f>
        <v>6</v>
      </c>
      <c r="AI49" s="327">
        <f>IFERROR(HLOOKUP(AI$7-$E49,$G$7:AH49,$A49,TRUE)+$D49,AH49)</f>
        <v>6</v>
      </c>
      <c r="AJ49" s="327">
        <f>IFERROR(HLOOKUP(AJ$7-$E49,$G$7:AI49,$A49,TRUE)+$D49,AI49)</f>
        <v>6</v>
      </c>
      <c r="AK49" s="327">
        <f>IFERROR(HLOOKUP(AK$7-$E49,$G$7:AJ49,$A49,TRUE)+$D49,AJ49)</f>
        <v>6</v>
      </c>
      <c r="AL49" s="327">
        <f>IFERROR(HLOOKUP(AL$7-$E49,$G$7:AK49,$A49,TRUE)+$D49,AK49)</f>
        <v>6</v>
      </c>
      <c r="AM49" s="327">
        <f>IFERROR(HLOOKUP(AM$7-$E49,$G$7:AL49,$A49,TRUE)+$D49,AL49)</f>
        <v>6</v>
      </c>
      <c r="AN49" s="327">
        <f>IFERROR(HLOOKUP(AN$7-$E49,$G$7:AM49,$A49,TRUE)+$D49,AM49)</f>
        <v>6</v>
      </c>
      <c r="AO49" s="327">
        <f>IFERROR(HLOOKUP(AO$7-$E49,$G$7:AN49,$A49,TRUE)+$D49,AN49)</f>
        <v>6</v>
      </c>
      <c r="AP49" s="327">
        <f>IFERROR(HLOOKUP(AP$7-$E49,$G$7:AO49,$A49,TRUE)+$D49,AO49)</f>
        <v>6</v>
      </c>
      <c r="AQ49" s="327">
        <f>IFERROR(HLOOKUP(AQ$7-$E49,$G$7:AP49,$A49,TRUE)+$D49,AP49)</f>
        <v>7</v>
      </c>
      <c r="AR49" s="327">
        <f>IFERROR(HLOOKUP(AR$7-$E49,$G$7:AQ49,$A49,TRUE)+$D49,AQ49)</f>
        <v>7</v>
      </c>
      <c r="AS49" s="327">
        <f>IFERROR(HLOOKUP(AS$7-$E49,$G$7:AR49,$A49,TRUE)+$D49,AR49)</f>
        <v>7</v>
      </c>
      <c r="AT49" s="327">
        <f>IFERROR(HLOOKUP(AT$7-$E49,$G$7:AS49,$A49,TRUE)+$D49,AS49)</f>
        <v>7</v>
      </c>
      <c r="AU49" s="327">
        <f>IFERROR(HLOOKUP(AU$7-$E49,$G$7:AT49,$A49,TRUE)+$D49,AT49)</f>
        <v>7</v>
      </c>
      <c r="AV49" s="327">
        <f>IFERROR(HLOOKUP(AV$7-$E49,$G$7:AU49,$A49,TRUE)+$D49,AU49)</f>
        <v>7</v>
      </c>
      <c r="AW49" s="327">
        <f>IFERROR(HLOOKUP(AW$7-$E49,$G$7:AV49,$A49,TRUE)+$D49,AV49)</f>
        <v>7</v>
      </c>
      <c r="AX49" s="327">
        <f>IFERROR(HLOOKUP(AX$7-$E49,$G$7:AW49,$A49,TRUE)+$D49,AW49)</f>
        <v>7</v>
      </c>
      <c r="AY49" s="327">
        <f>IFERROR(HLOOKUP(AY$7-$E49,$G$7:AX49,$A49,TRUE)+$D49,AX49)</f>
        <v>7</v>
      </c>
      <c r="AZ49" s="327">
        <f>IFERROR(HLOOKUP(AZ$7-$E49,$G$7:AY49,$A49,TRUE)+$D49,AY49)</f>
        <v>7</v>
      </c>
      <c r="BA49" s="327">
        <f>IFERROR(HLOOKUP(BA$7-$E49,$G$7:AZ49,$A49,TRUE)+$D49,AZ49)</f>
        <v>7</v>
      </c>
      <c r="BB49" s="327">
        <f>IFERROR(HLOOKUP(BB$7-$E49,$G$7:BA49,$A49,TRUE)+$D49,BA49)</f>
        <v>7</v>
      </c>
      <c r="BC49" s="327">
        <f>IFERROR(HLOOKUP(BC$7-$E49,$G$7:BB49,$A49,TRUE)+$D49,BB49)</f>
        <v>8</v>
      </c>
      <c r="BD49" s="327">
        <f>IFERROR(HLOOKUP(BD$7-$E49,$G$7:BC49,$A49,TRUE)+$D49,BC49)</f>
        <v>8</v>
      </c>
      <c r="BE49" s="327">
        <f>IFERROR(HLOOKUP(BE$7-$E49,$G$7:BD49,$A49,TRUE)+$D49,BD49)</f>
        <v>8</v>
      </c>
      <c r="BF49" s="327">
        <f>IFERROR(HLOOKUP(BF$7-$E49,$G$7:BE49,$A49,TRUE)+$D49,BE49)</f>
        <v>8</v>
      </c>
      <c r="BG49" s="327">
        <f>IFERROR(HLOOKUP(BG$7-$E49,$G$7:BF49,$A49,TRUE)+$D49,BF49)</f>
        <v>8</v>
      </c>
      <c r="BH49" s="327">
        <f>IFERROR(HLOOKUP(BH$7-$E49,$G$7:BG49,$A49,TRUE)+$D49,BG49)</f>
        <v>8</v>
      </c>
      <c r="BI49" s="327">
        <f>IFERROR(HLOOKUP(BI$7-$E49,$G$7:BH49,$A49,TRUE)+$D49,BH49)</f>
        <v>8</v>
      </c>
      <c r="BJ49" s="327">
        <f>IFERROR(HLOOKUP(BJ$7-$E49,$G$7:BI49,$A49,TRUE)+$D49,BI49)</f>
        <v>8</v>
      </c>
      <c r="BK49" s="327">
        <f>IFERROR(HLOOKUP(BK$7-$E49,$G$7:BJ49,$A49,TRUE)+$D49,BJ49)</f>
        <v>8</v>
      </c>
      <c r="BL49" s="327">
        <f>IFERROR(HLOOKUP(BL$7-$E49,$G$7:BK49,$A49,TRUE)+$D49,BK49)</f>
        <v>8</v>
      </c>
      <c r="BM49" s="327">
        <f>IFERROR(HLOOKUP(BM$7-$E49,$G$7:BL49,$A49,TRUE)+$D49,BL49)</f>
        <v>8</v>
      </c>
      <c r="BN49" s="328">
        <f>IFERROR(HLOOKUP(BN$7-$E49,$G$7:BM49,$A49,TRUE)+$D49,BM49)</f>
        <v>8</v>
      </c>
      <c r="BO49" t="s">
        <v>101</v>
      </c>
    </row>
    <row r="50" spans="1:67" s="32" customFormat="1">
      <c r="A50" s="329">
        <v>44</v>
      </c>
      <c r="B50" s="248" t="s">
        <v>254</v>
      </c>
      <c r="C50" s="277">
        <v>2</v>
      </c>
      <c r="D50" s="277">
        <v>1</v>
      </c>
      <c r="E50" s="277">
        <v>12</v>
      </c>
      <c r="F50" s="327"/>
      <c r="G50" s="280">
        <f t="shared" si="8"/>
        <v>2</v>
      </c>
      <c r="H50" s="327">
        <f>IFERROR(HLOOKUP(H$7-$E50,$G$7:G50,$A50,TRUE)+$D50,G50)</f>
        <v>2</v>
      </c>
      <c r="I50" s="327">
        <f>IFERROR(HLOOKUP(I$7-$E50,$G$7:H50,$A50,TRUE)+$D50,H50)</f>
        <v>2</v>
      </c>
      <c r="J50" s="327">
        <f>IFERROR(HLOOKUP(J$7-$E50,$G$7:I50,$A50,TRUE)+$D50,I50)</f>
        <v>2</v>
      </c>
      <c r="K50" s="327">
        <f>IFERROR(HLOOKUP(K$7-$E50,$G$7:J50,$A50,TRUE)+$D50,J50)</f>
        <v>2</v>
      </c>
      <c r="L50" s="327">
        <f>IFERROR(HLOOKUP(L$7-$E50,$G$7:K50,$A50,TRUE)+$D50,K50)</f>
        <v>2</v>
      </c>
      <c r="M50" s="327">
        <f>IFERROR(HLOOKUP(M$7-$E50,$G$7:L50,$A50,TRUE)+$D50,L50)</f>
        <v>2</v>
      </c>
      <c r="N50" s="327">
        <f>IFERROR(HLOOKUP(N$7-$E50,$G$7:M50,$A50,TRUE)+$D50,M50)</f>
        <v>2</v>
      </c>
      <c r="O50" s="327">
        <f>IFERROR(HLOOKUP(O$7-$E50,$G$7:N50,$A50,TRUE)+$D50,N50)</f>
        <v>2</v>
      </c>
      <c r="P50" s="327">
        <f>IFERROR(HLOOKUP(P$7-$E50,$G$7:O50,$A50,TRUE)+$D50,O50)</f>
        <v>2</v>
      </c>
      <c r="Q50" s="327">
        <f>IFERROR(HLOOKUP(Q$7-$E50,$G$7:P50,$A50,TRUE)+$D50,P50)</f>
        <v>2</v>
      </c>
      <c r="R50" s="327">
        <f>IFERROR(HLOOKUP(R$7-$E50,$G$7:Q50,$A50,TRUE)+$D50,Q50)</f>
        <v>2</v>
      </c>
      <c r="S50" s="327">
        <f>IFERROR(HLOOKUP(S$7-$E50,$G$7:R50,$A50,TRUE)+$D50,R50)</f>
        <v>3</v>
      </c>
      <c r="T50" s="327">
        <f>IFERROR(HLOOKUP(T$7-$E50,$G$7:S50,$A50,TRUE)+$D50,S50)</f>
        <v>3</v>
      </c>
      <c r="U50" s="327">
        <f>IFERROR(HLOOKUP(U$7-$E50,$G$7:T50,$A50,TRUE)+$D50,T50)</f>
        <v>3</v>
      </c>
      <c r="V50" s="327">
        <f>IFERROR(HLOOKUP(V$7-$E50,$G$7:U50,$A50,TRUE)+$D50,U50)</f>
        <v>3</v>
      </c>
      <c r="W50" s="327">
        <f>IFERROR(HLOOKUP(W$7-$E50,$G$7:V50,$A50,TRUE)+$D50,V50)</f>
        <v>3</v>
      </c>
      <c r="X50" s="327">
        <f>IFERROR(HLOOKUP(X$7-$E50,$G$7:W50,$A50,TRUE)+$D50,W50)</f>
        <v>3</v>
      </c>
      <c r="Y50" s="327">
        <f>IFERROR(HLOOKUP(Y$7-$E50,$G$7:X50,$A50,TRUE)+$D50,X50)</f>
        <v>3</v>
      </c>
      <c r="Z50" s="327">
        <f>IFERROR(HLOOKUP(Z$7-$E50,$G$7:Y50,$A50,TRUE)+$D50,Y50)</f>
        <v>3</v>
      </c>
      <c r="AA50" s="327">
        <f>IFERROR(HLOOKUP(AA$7-$E50,$G$7:Z50,$A50,TRUE)+$D50,Z50)</f>
        <v>3</v>
      </c>
      <c r="AB50" s="327">
        <f>IFERROR(HLOOKUP(AB$7-$E50,$G$7:AA50,$A50,TRUE)+$D50,AA50)</f>
        <v>3</v>
      </c>
      <c r="AC50" s="327">
        <f>IFERROR(HLOOKUP(AC$7-$E50,$G$7:AB50,$A50,TRUE)+$D50,AB50)</f>
        <v>3</v>
      </c>
      <c r="AD50" s="327">
        <f>IFERROR(HLOOKUP(AD$7-$E50,$G$7:AC50,$A50,TRUE)+$D50,AC50)</f>
        <v>3</v>
      </c>
      <c r="AE50" s="327">
        <f>IFERROR(HLOOKUP(AE$7-$E50,$G$7:AD50,$A50,TRUE)+$D50,AD50)</f>
        <v>4</v>
      </c>
      <c r="AF50" s="327">
        <f>IFERROR(HLOOKUP(AF$7-$E50,$G$7:AE50,$A50,TRUE)+$D50,AE50)</f>
        <v>4</v>
      </c>
      <c r="AG50" s="327">
        <f>IFERROR(HLOOKUP(AG$7-$E50,$G$7:AF50,$A50,TRUE)+$D50,AF50)</f>
        <v>4</v>
      </c>
      <c r="AH50" s="327">
        <f>IFERROR(HLOOKUP(AH$7-$E50,$G$7:AG50,$A50,TRUE)+$D50,AG50)</f>
        <v>4</v>
      </c>
      <c r="AI50" s="327">
        <f>IFERROR(HLOOKUP(AI$7-$E50,$G$7:AH50,$A50,TRUE)+$D50,AH50)</f>
        <v>4</v>
      </c>
      <c r="AJ50" s="327">
        <f>IFERROR(HLOOKUP(AJ$7-$E50,$G$7:AI50,$A50,TRUE)+$D50,AI50)</f>
        <v>4</v>
      </c>
      <c r="AK50" s="327">
        <f>IFERROR(HLOOKUP(AK$7-$E50,$G$7:AJ50,$A50,TRUE)+$D50,AJ50)</f>
        <v>4</v>
      </c>
      <c r="AL50" s="327">
        <f>IFERROR(HLOOKUP(AL$7-$E50,$G$7:AK50,$A50,TRUE)+$D50,AK50)</f>
        <v>4</v>
      </c>
      <c r="AM50" s="327">
        <f>IFERROR(HLOOKUP(AM$7-$E50,$G$7:AL50,$A50,TRUE)+$D50,AL50)</f>
        <v>4</v>
      </c>
      <c r="AN50" s="327">
        <f>IFERROR(HLOOKUP(AN$7-$E50,$G$7:AM50,$A50,TRUE)+$D50,AM50)</f>
        <v>4</v>
      </c>
      <c r="AO50" s="327">
        <f>IFERROR(HLOOKUP(AO$7-$E50,$G$7:AN50,$A50,TRUE)+$D50,AN50)</f>
        <v>4</v>
      </c>
      <c r="AP50" s="327">
        <f>IFERROR(HLOOKUP(AP$7-$E50,$G$7:AO50,$A50,TRUE)+$D50,AO50)</f>
        <v>4</v>
      </c>
      <c r="AQ50" s="327">
        <f>IFERROR(HLOOKUP(AQ$7-$E50,$G$7:AP50,$A50,TRUE)+$D50,AP50)</f>
        <v>5</v>
      </c>
      <c r="AR50" s="327">
        <f>IFERROR(HLOOKUP(AR$7-$E50,$G$7:AQ50,$A50,TRUE)+$D50,AQ50)</f>
        <v>5</v>
      </c>
      <c r="AS50" s="327">
        <f>IFERROR(HLOOKUP(AS$7-$E50,$G$7:AR50,$A50,TRUE)+$D50,AR50)</f>
        <v>5</v>
      </c>
      <c r="AT50" s="327">
        <f>IFERROR(HLOOKUP(AT$7-$E50,$G$7:AS50,$A50,TRUE)+$D50,AS50)</f>
        <v>5</v>
      </c>
      <c r="AU50" s="327">
        <f>IFERROR(HLOOKUP(AU$7-$E50,$G$7:AT50,$A50,TRUE)+$D50,AT50)</f>
        <v>5</v>
      </c>
      <c r="AV50" s="327">
        <f>IFERROR(HLOOKUP(AV$7-$E50,$G$7:AU50,$A50,TRUE)+$D50,AU50)</f>
        <v>5</v>
      </c>
      <c r="AW50" s="327">
        <f>IFERROR(HLOOKUP(AW$7-$E50,$G$7:AV50,$A50,TRUE)+$D50,AV50)</f>
        <v>5</v>
      </c>
      <c r="AX50" s="327">
        <f>IFERROR(HLOOKUP(AX$7-$E50,$G$7:AW50,$A50,TRUE)+$D50,AW50)</f>
        <v>5</v>
      </c>
      <c r="AY50" s="327">
        <f>IFERROR(HLOOKUP(AY$7-$E50,$G$7:AX50,$A50,TRUE)+$D50,AX50)</f>
        <v>5</v>
      </c>
      <c r="AZ50" s="327">
        <f>IFERROR(HLOOKUP(AZ$7-$E50,$G$7:AY50,$A50,TRUE)+$D50,AY50)</f>
        <v>5</v>
      </c>
      <c r="BA50" s="327">
        <f>IFERROR(HLOOKUP(BA$7-$E50,$G$7:AZ50,$A50,TRUE)+$D50,AZ50)</f>
        <v>5</v>
      </c>
      <c r="BB50" s="327">
        <f>IFERROR(HLOOKUP(BB$7-$E50,$G$7:BA50,$A50,TRUE)+$D50,BA50)</f>
        <v>5</v>
      </c>
      <c r="BC50" s="327">
        <f>IFERROR(HLOOKUP(BC$7-$E50,$G$7:BB50,$A50,TRUE)+$D50,BB50)</f>
        <v>6</v>
      </c>
      <c r="BD50" s="327">
        <f>IFERROR(HLOOKUP(BD$7-$E50,$G$7:BC50,$A50,TRUE)+$D50,BC50)</f>
        <v>6</v>
      </c>
      <c r="BE50" s="327">
        <f>IFERROR(HLOOKUP(BE$7-$E50,$G$7:BD50,$A50,TRUE)+$D50,BD50)</f>
        <v>6</v>
      </c>
      <c r="BF50" s="327">
        <f>IFERROR(HLOOKUP(BF$7-$E50,$G$7:BE50,$A50,TRUE)+$D50,BE50)</f>
        <v>6</v>
      </c>
      <c r="BG50" s="327">
        <f>IFERROR(HLOOKUP(BG$7-$E50,$G$7:BF50,$A50,TRUE)+$D50,BF50)</f>
        <v>6</v>
      </c>
      <c r="BH50" s="327">
        <f>IFERROR(HLOOKUP(BH$7-$E50,$G$7:BG50,$A50,TRUE)+$D50,BG50)</f>
        <v>6</v>
      </c>
      <c r="BI50" s="327">
        <f>IFERROR(HLOOKUP(BI$7-$E50,$G$7:BH50,$A50,TRUE)+$D50,BH50)</f>
        <v>6</v>
      </c>
      <c r="BJ50" s="327">
        <f>IFERROR(HLOOKUP(BJ$7-$E50,$G$7:BI50,$A50,TRUE)+$D50,BI50)</f>
        <v>6</v>
      </c>
      <c r="BK50" s="327">
        <f>IFERROR(HLOOKUP(BK$7-$E50,$G$7:BJ50,$A50,TRUE)+$D50,BJ50)</f>
        <v>6</v>
      </c>
      <c r="BL50" s="327">
        <f>IFERROR(HLOOKUP(BL$7-$E50,$G$7:BK50,$A50,TRUE)+$D50,BK50)</f>
        <v>6</v>
      </c>
      <c r="BM50" s="327">
        <f>IFERROR(HLOOKUP(BM$7-$E50,$G$7:BL50,$A50,TRUE)+$D50,BL50)</f>
        <v>6</v>
      </c>
      <c r="BN50" s="328">
        <f>IFERROR(HLOOKUP(BN$7-$E50,$G$7:BM50,$A50,TRUE)+$D50,BM50)</f>
        <v>6</v>
      </c>
      <c r="BO50" t="s">
        <v>101</v>
      </c>
    </row>
    <row r="51" spans="1:67" s="32" customFormat="1">
      <c r="A51" s="329">
        <v>45</v>
      </c>
      <c r="B51" s="248" t="s">
        <v>232</v>
      </c>
      <c r="C51" s="277"/>
      <c r="D51" s="277">
        <v>0</v>
      </c>
      <c r="E51" s="277">
        <v>12</v>
      </c>
      <c r="F51" s="327"/>
      <c r="G51" s="280">
        <f t="shared" si="8"/>
        <v>0</v>
      </c>
      <c r="H51" s="327">
        <f>IFERROR(HLOOKUP(H$7-$E51,$G$7:G51,$A51,TRUE)+$D51,G51)</f>
        <v>0</v>
      </c>
      <c r="I51" s="327">
        <f>IFERROR(HLOOKUP(I$7-$E51,$G$7:H51,$A51,TRUE)+$D51,H51)</f>
        <v>0</v>
      </c>
      <c r="J51" s="327">
        <f>IFERROR(HLOOKUP(J$7-$E51,$G$7:I51,$A51,TRUE)+$D51,I51)</f>
        <v>0</v>
      </c>
      <c r="K51" s="327">
        <f>IFERROR(HLOOKUP(K$7-$E51,$G$7:J51,$A51,TRUE)+$D51,J51)</f>
        <v>0</v>
      </c>
      <c r="L51" s="327">
        <f>IFERROR(HLOOKUP(L$7-$E51,$G$7:K51,$A51,TRUE)+$D51,K51)</f>
        <v>0</v>
      </c>
      <c r="M51" s="327">
        <f>IFERROR(HLOOKUP(M$7-$E51,$G$7:L51,$A51,TRUE)+$D51,L51)</f>
        <v>0</v>
      </c>
      <c r="N51" s="327">
        <f>IFERROR(HLOOKUP(N$7-$E51,$G$7:M51,$A51,TRUE)+$D51,M51)</f>
        <v>0</v>
      </c>
      <c r="O51" s="327">
        <f>IFERROR(HLOOKUP(O$7-$E51,$G$7:N51,$A51,TRUE)+$D51,N51)</f>
        <v>0</v>
      </c>
      <c r="P51" s="327">
        <f>IFERROR(HLOOKUP(P$7-$E51,$G$7:O51,$A51,TRUE)+$D51,O51)</f>
        <v>0</v>
      </c>
      <c r="Q51" s="327">
        <f>IFERROR(HLOOKUP(Q$7-$E51,$G$7:P51,$A51,TRUE)+$D51,P51)</f>
        <v>0</v>
      </c>
      <c r="R51" s="327">
        <f>IFERROR(HLOOKUP(R$7-$E51,$G$7:Q51,$A51,TRUE)+$D51,Q51)</f>
        <v>0</v>
      </c>
      <c r="S51" s="327">
        <f>IFERROR(HLOOKUP(S$7-$E51,$G$7:R51,$A51,TRUE)+$D51,R51)</f>
        <v>0</v>
      </c>
      <c r="T51" s="327">
        <f>IFERROR(HLOOKUP(T$7-$E51,$G$7:S51,$A51,TRUE)+$D51,S51)</f>
        <v>0</v>
      </c>
      <c r="U51" s="327">
        <f>IFERROR(HLOOKUP(U$7-$E51,$G$7:T51,$A51,TRUE)+$D51,T51)</f>
        <v>0</v>
      </c>
      <c r="V51" s="327">
        <f>IFERROR(HLOOKUP(V$7-$E51,$G$7:U51,$A51,TRUE)+$D51,U51)</f>
        <v>0</v>
      </c>
      <c r="W51" s="327">
        <f>IFERROR(HLOOKUP(W$7-$E51,$G$7:V51,$A51,TRUE)+$D51,V51)</f>
        <v>0</v>
      </c>
      <c r="X51" s="327">
        <f>IFERROR(HLOOKUP(X$7-$E51,$G$7:W51,$A51,TRUE)+$D51,W51)</f>
        <v>0</v>
      </c>
      <c r="Y51" s="327">
        <f>IFERROR(HLOOKUP(Y$7-$E51,$G$7:X51,$A51,TRUE)+$D51,X51)</f>
        <v>0</v>
      </c>
      <c r="Z51" s="327">
        <f>IFERROR(HLOOKUP(Z$7-$E51,$G$7:Y51,$A51,TRUE)+$D51,Y51)</f>
        <v>0</v>
      </c>
      <c r="AA51" s="327">
        <f>IFERROR(HLOOKUP(AA$7-$E51,$G$7:Z51,$A51,TRUE)+$D51,Z51)</f>
        <v>0</v>
      </c>
      <c r="AB51" s="327">
        <f>IFERROR(HLOOKUP(AB$7-$E51,$G$7:AA51,$A51,TRUE)+$D51,AA51)</f>
        <v>0</v>
      </c>
      <c r="AC51" s="327">
        <f>IFERROR(HLOOKUP(AC$7-$E51,$G$7:AB51,$A51,TRUE)+$D51,AB51)</f>
        <v>0</v>
      </c>
      <c r="AD51" s="327">
        <f>IFERROR(HLOOKUP(AD$7-$E51,$G$7:AC51,$A51,TRUE)+$D51,AC51)</f>
        <v>0</v>
      </c>
      <c r="AE51" s="327">
        <f>IFERROR(HLOOKUP(AE$7-$E51,$G$7:AD51,$A51,TRUE)+$D51,AD51)</f>
        <v>0</v>
      </c>
      <c r="AF51" s="327">
        <f>IFERROR(HLOOKUP(AF$7-$E51,$G$7:AE51,$A51,TRUE)+$D51,AE51)</f>
        <v>0</v>
      </c>
      <c r="AG51" s="327">
        <f>IFERROR(HLOOKUP(AG$7-$E51,$G$7:AF51,$A51,TRUE)+$D51,AF51)</f>
        <v>0</v>
      </c>
      <c r="AH51" s="327">
        <f>IFERROR(HLOOKUP(AH$7-$E51,$G$7:AG51,$A51,TRUE)+$D51,AG51)</f>
        <v>0</v>
      </c>
      <c r="AI51" s="327">
        <f>IFERROR(HLOOKUP(AI$7-$E51,$G$7:AH51,$A51,TRUE)+$D51,AH51)</f>
        <v>0</v>
      </c>
      <c r="AJ51" s="327">
        <f>IFERROR(HLOOKUP(AJ$7-$E51,$G$7:AI51,$A51,TRUE)+$D51,AI51)</f>
        <v>0</v>
      </c>
      <c r="AK51" s="327">
        <f>IFERROR(HLOOKUP(AK$7-$E51,$G$7:AJ51,$A51,TRUE)+$D51,AJ51)</f>
        <v>0</v>
      </c>
      <c r="AL51" s="327">
        <f>IFERROR(HLOOKUP(AL$7-$E51,$G$7:AK51,$A51,TRUE)+$D51,AK51)</f>
        <v>0</v>
      </c>
      <c r="AM51" s="327">
        <f>IFERROR(HLOOKUP(AM$7-$E51,$G$7:AL51,$A51,TRUE)+$D51,AL51)</f>
        <v>0</v>
      </c>
      <c r="AN51" s="327">
        <f>IFERROR(HLOOKUP(AN$7-$E51,$G$7:AM51,$A51,TRUE)+$D51,AM51)</f>
        <v>0</v>
      </c>
      <c r="AO51" s="327">
        <f>IFERROR(HLOOKUP(AO$7-$E51,$G$7:AN51,$A51,TRUE)+$D51,AN51)</f>
        <v>0</v>
      </c>
      <c r="AP51" s="327">
        <f>IFERROR(HLOOKUP(AP$7-$E51,$G$7:AO51,$A51,TRUE)+$D51,AO51)</f>
        <v>0</v>
      </c>
      <c r="AQ51" s="327">
        <f>IFERROR(HLOOKUP(AQ$7-$E51,$G$7:AP51,$A51,TRUE)+$D51,AP51)</f>
        <v>0</v>
      </c>
      <c r="AR51" s="327">
        <f>IFERROR(HLOOKUP(AR$7-$E51,$G$7:AQ51,$A51,TRUE)+$D51,AQ51)</f>
        <v>0</v>
      </c>
      <c r="AS51" s="327">
        <f>IFERROR(HLOOKUP(AS$7-$E51,$G$7:AR51,$A51,TRUE)+$D51,AR51)</f>
        <v>0</v>
      </c>
      <c r="AT51" s="327">
        <f>IFERROR(HLOOKUP(AT$7-$E51,$G$7:AS51,$A51,TRUE)+$D51,AS51)</f>
        <v>0</v>
      </c>
      <c r="AU51" s="327">
        <f>IFERROR(HLOOKUP(AU$7-$E51,$G$7:AT51,$A51,TRUE)+$D51,AT51)</f>
        <v>0</v>
      </c>
      <c r="AV51" s="327">
        <f>IFERROR(HLOOKUP(AV$7-$E51,$G$7:AU51,$A51,TRUE)+$D51,AU51)</f>
        <v>0</v>
      </c>
      <c r="AW51" s="327">
        <f>IFERROR(HLOOKUP(AW$7-$E51,$G$7:AV51,$A51,TRUE)+$D51,AV51)</f>
        <v>0</v>
      </c>
      <c r="AX51" s="327">
        <f>IFERROR(HLOOKUP(AX$7-$E51,$G$7:AW51,$A51,TRUE)+$D51,AW51)</f>
        <v>0</v>
      </c>
      <c r="AY51" s="327">
        <f>IFERROR(HLOOKUP(AY$7-$E51,$G$7:AX51,$A51,TRUE)+$D51,AX51)</f>
        <v>0</v>
      </c>
      <c r="AZ51" s="327">
        <f>IFERROR(HLOOKUP(AZ$7-$E51,$G$7:AY51,$A51,TRUE)+$D51,AY51)</f>
        <v>0</v>
      </c>
      <c r="BA51" s="327">
        <f>IFERROR(HLOOKUP(BA$7-$E51,$G$7:AZ51,$A51,TRUE)+$D51,AZ51)</f>
        <v>0</v>
      </c>
      <c r="BB51" s="327">
        <f>IFERROR(HLOOKUP(BB$7-$E51,$G$7:BA51,$A51,TRUE)+$D51,BA51)</f>
        <v>0</v>
      </c>
      <c r="BC51" s="327">
        <f>IFERROR(HLOOKUP(BC$7-$E51,$G$7:BB51,$A51,TRUE)+$D51,BB51)</f>
        <v>0</v>
      </c>
      <c r="BD51" s="327">
        <f>IFERROR(HLOOKUP(BD$7-$E51,$G$7:BC51,$A51,TRUE)+$D51,BC51)</f>
        <v>0</v>
      </c>
      <c r="BE51" s="327">
        <f>IFERROR(HLOOKUP(BE$7-$E51,$G$7:BD51,$A51,TRUE)+$D51,BD51)</f>
        <v>0</v>
      </c>
      <c r="BF51" s="327">
        <f>IFERROR(HLOOKUP(BF$7-$E51,$G$7:BE51,$A51,TRUE)+$D51,BE51)</f>
        <v>0</v>
      </c>
      <c r="BG51" s="327">
        <f>IFERROR(HLOOKUP(BG$7-$E51,$G$7:BF51,$A51,TRUE)+$D51,BF51)</f>
        <v>0</v>
      </c>
      <c r="BH51" s="327">
        <f>IFERROR(HLOOKUP(BH$7-$E51,$G$7:BG51,$A51,TRUE)+$D51,BG51)</f>
        <v>0</v>
      </c>
      <c r="BI51" s="327">
        <f>IFERROR(HLOOKUP(BI$7-$E51,$G$7:BH51,$A51,TRUE)+$D51,BH51)</f>
        <v>0</v>
      </c>
      <c r="BJ51" s="327">
        <f>IFERROR(HLOOKUP(BJ$7-$E51,$G$7:BI51,$A51,TRUE)+$D51,BI51)</f>
        <v>0</v>
      </c>
      <c r="BK51" s="327">
        <f>IFERROR(HLOOKUP(BK$7-$E51,$G$7:BJ51,$A51,TRUE)+$D51,BJ51)</f>
        <v>0</v>
      </c>
      <c r="BL51" s="327">
        <f>IFERROR(HLOOKUP(BL$7-$E51,$G$7:BK51,$A51,TRUE)+$D51,BK51)</f>
        <v>0</v>
      </c>
      <c r="BM51" s="327">
        <f>IFERROR(HLOOKUP(BM$7-$E51,$G$7:BL51,$A51,TRUE)+$D51,BL51)</f>
        <v>0</v>
      </c>
      <c r="BN51" s="328">
        <f>IFERROR(HLOOKUP(BN$7-$E51,$G$7:BM51,$A51,TRUE)+$D51,BM51)</f>
        <v>0</v>
      </c>
      <c r="BO51" t="s">
        <v>101</v>
      </c>
    </row>
    <row r="52" spans="1:67">
      <c r="A52" s="329">
        <v>46</v>
      </c>
      <c r="B52" s="102" t="s">
        <v>106</v>
      </c>
      <c r="C52" s="116"/>
      <c r="D52" s="116"/>
      <c r="E52" s="116"/>
      <c r="F52" s="116"/>
      <c r="G52" s="313">
        <f t="shared" ref="G52:AL52" si="9">SUM(G11:G51)</f>
        <v>40</v>
      </c>
      <c r="H52" s="313">
        <f t="shared" si="9"/>
        <v>40</v>
      </c>
      <c r="I52" s="313">
        <f t="shared" si="9"/>
        <v>40</v>
      </c>
      <c r="J52" s="313">
        <f t="shared" si="9"/>
        <v>40</v>
      </c>
      <c r="K52" s="313">
        <f t="shared" si="9"/>
        <v>40</v>
      </c>
      <c r="L52" s="313">
        <f t="shared" si="9"/>
        <v>40</v>
      </c>
      <c r="M52" s="313">
        <f t="shared" si="9"/>
        <v>40</v>
      </c>
      <c r="N52" s="313">
        <f t="shared" si="9"/>
        <v>40</v>
      </c>
      <c r="O52" s="313">
        <f t="shared" si="9"/>
        <v>40</v>
      </c>
      <c r="P52" s="313">
        <f t="shared" si="9"/>
        <v>40</v>
      </c>
      <c r="Q52" s="313">
        <f t="shared" si="9"/>
        <v>40</v>
      </c>
      <c r="R52" s="313">
        <f t="shared" si="9"/>
        <v>40</v>
      </c>
      <c r="S52" s="313">
        <f t="shared" si="9"/>
        <v>49</v>
      </c>
      <c r="T52" s="313">
        <f t="shared" si="9"/>
        <v>49</v>
      </c>
      <c r="U52" s="313">
        <f t="shared" si="9"/>
        <v>49</v>
      </c>
      <c r="V52" s="313">
        <f t="shared" si="9"/>
        <v>49</v>
      </c>
      <c r="W52" s="313">
        <f t="shared" si="9"/>
        <v>49</v>
      </c>
      <c r="X52" s="313">
        <f t="shared" si="9"/>
        <v>49</v>
      </c>
      <c r="Y52" s="313">
        <f t="shared" si="9"/>
        <v>49</v>
      </c>
      <c r="Z52" s="313">
        <f t="shared" si="9"/>
        <v>49</v>
      </c>
      <c r="AA52" s="313">
        <f t="shared" si="9"/>
        <v>49</v>
      </c>
      <c r="AB52" s="313">
        <f t="shared" si="9"/>
        <v>49</v>
      </c>
      <c r="AC52" s="313">
        <f t="shared" si="9"/>
        <v>49</v>
      </c>
      <c r="AD52" s="313">
        <f t="shared" si="9"/>
        <v>49</v>
      </c>
      <c r="AE52" s="313">
        <f t="shared" si="9"/>
        <v>58</v>
      </c>
      <c r="AF52" s="313">
        <f t="shared" si="9"/>
        <v>58</v>
      </c>
      <c r="AG52" s="313">
        <f t="shared" si="9"/>
        <v>58</v>
      </c>
      <c r="AH52" s="313">
        <f t="shared" si="9"/>
        <v>58</v>
      </c>
      <c r="AI52" s="313">
        <f t="shared" si="9"/>
        <v>58</v>
      </c>
      <c r="AJ52" s="313">
        <f t="shared" si="9"/>
        <v>58</v>
      </c>
      <c r="AK52" s="313">
        <f t="shared" si="9"/>
        <v>58</v>
      </c>
      <c r="AL52" s="313">
        <f t="shared" si="9"/>
        <v>58</v>
      </c>
      <c r="AM52" s="313">
        <f t="shared" ref="AM52:BN52" si="10">SUM(AM11:AM51)</f>
        <v>58</v>
      </c>
      <c r="AN52" s="313">
        <f t="shared" si="10"/>
        <v>58</v>
      </c>
      <c r="AO52" s="313">
        <f t="shared" si="10"/>
        <v>58</v>
      </c>
      <c r="AP52" s="313">
        <f t="shared" si="10"/>
        <v>58</v>
      </c>
      <c r="AQ52" s="313">
        <f t="shared" si="10"/>
        <v>67</v>
      </c>
      <c r="AR52" s="313">
        <f t="shared" si="10"/>
        <v>67</v>
      </c>
      <c r="AS52" s="313">
        <f t="shared" si="10"/>
        <v>67</v>
      </c>
      <c r="AT52" s="313">
        <f t="shared" si="10"/>
        <v>67</v>
      </c>
      <c r="AU52" s="313">
        <f t="shared" si="10"/>
        <v>67</v>
      </c>
      <c r="AV52" s="313">
        <f t="shared" si="10"/>
        <v>67</v>
      </c>
      <c r="AW52" s="313">
        <f t="shared" si="10"/>
        <v>67</v>
      </c>
      <c r="AX52" s="313">
        <f t="shared" si="10"/>
        <v>67</v>
      </c>
      <c r="AY52" s="313">
        <f t="shared" si="10"/>
        <v>67</v>
      </c>
      <c r="AZ52" s="313">
        <f t="shared" si="10"/>
        <v>67</v>
      </c>
      <c r="BA52" s="313">
        <f t="shared" si="10"/>
        <v>67</v>
      </c>
      <c r="BB52" s="313">
        <f t="shared" si="10"/>
        <v>67</v>
      </c>
      <c r="BC52" s="313">
        <f t="shared" si="10"/>
        <v>76</v>
      </c>
      <c r="BD52" s="313">
        <f t="shared" si="10"/>
        <v>76</v>
      </c>
      <c r="BE52" s="313">
        <f t="shared" si="10"/>
        <v>76</v>
      </c>
      <c r="BF52" s="313">
        <f t="shared" si="10"/>
        <v>76</v>
      </c>
      <c r="BG52" s="313">
        <f t="shared" si="10"/>
        <v>76</v>
      </c>
      <c r="BH52" s="313">
        <f t="shared" si="10"/>
        <v>76</v>
      </c>
      <c r="BI52" s="313">
        <f t="shared" si="10"/>
        <v>76</v>
      </c>
      <c r="BJ52" s="313">
        <f t="shared" si="10"/>
        <v>76</v>
      </c>
      <c r="BK52" s="313">
        <f t="shared" si="10"/>
        <v>76</v>
      </c>
      <c r="BL52" s="313">
        <f t="shared" si="10"/>
        <v>76</v>
      </c>
      <c r="BM52" s="313">
        <f t="shared" si="10"/>
        <v>76</v>
      </c>
      <c r="BN52" s="314">
        <f t="shared" si="10"/>
        <v>76</v>
      </c>
      <c r="BO52" t="s">
        <v>101</v>
      </c>
    </row>
    <row r="53" spans="1:67">
      <c r="BO53" t="s">
        <v>101</v>
      </c>
    </row>
    <row r="54" spans="1:67">
      <c r="B54" s="100" t="s">
        <v>139</v>
      </c>
      <c r="C54" s="119"/>
      <c r="D54" s="119" t="s">
        <v>140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20"/>
      <c r="BO54" t="s">
        <v>101</v>
      </c>
    </row>
    <row r="55" spans="1:67">
      <c r="B55" s="118" t="s">
        <v>121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69" t="s">
        <v>101</v>
      </c>
    </row>
    <row r="56" spans="1:67">
      <c r="B56" s="247" t="s">
        <v>238</v>
      </c>
      <c r="C56" s="35"/>
      <c r="BO56" s="69" t="s">
        <v>101</v>
      </c>
    </row>
    <row r="57" spans="1:67">
      <c r="B57" s="115" t="s">
        <v>124</v>
      </c>
      <c r="C57" s="35"/>
      <c r="D57" s="277">
        <v>98000</v>
      </c>
      <c r="E57" s="35"/>
      <c r="F57" s="35"/>
      <c r="G57" s="280">
        <f t="shared" ref="G57:AL57" si="11">$D57*(1+HLOOKUP(G$5,$G$1:$L$3,$L$3))*G11</f>
        <v>98000</v>
      </c>
      <c r="H57" s="280">
        <f t="shared" si="11"/>
        <v>98000</v>
      </c>
      <c r="I57" s="280">
        <f t="shared" si="11"/>
        <v>98000</v>
      </c>
      <c r="J57" s="280">
        <f t="shared" si="11"/>
        <v>98000</v>
      </c>
      <c r="K57" s="280">
        <f t="shared" si="11"/>
        <v>98000</v>
      </c>
      <c r="L57" s="280">
        <f t="shared" si="11"/>
        <v>98000</v>
      </c>
      <c r="M57" s="280">
        <f t="shared" si="11"/>
        <v>98000</v>
      </c>
      <c r="N57" s="280">
        <f t="shared" si="11"/>
        <v>98000</v>
      </c>
      <c r="O57" s="280">
        <f t="shared" si="11"/>
        <v>98000</v>
      </c>
      <c r="P57" s="280">
        <f t="shared" si="11"/>
        <v>98000</v>
      </c>
      <c r="Q57" s="280">
        <f t="shared" si="11"/>
        <v>98000</v>
      </c>
      <c r="R57" s="280">
        <f t="shared" si="11"/>
        <v>98000</v>
      </c>
      <c r="S57" s="280">
        <f t="shared" si="11"/>
        <v>105840</v>
      </c>
      <c r="T57" s="280">
        <f t="shared" si="11"/>
        <v>105840</v>
      </c>
      <c r="U57" s="280">
        <f t="shared" si="11"/>
        <v>105840</v>
      </c>
      <c r="V57" s="280">
        <f t="shared" si="11"/>
        <v>105840</v>
      </c>
      <c r="W57" s="280">
        <f t="shared" si="11"/>
        <v>105840</v>
      </c>
      <c r="X57" s="280">
        <f t="shared" si="11"/>
        <v>105840</v>
      </c>
      <c r="Y57" s="280">
        <f t="shared" si="11"/>
        <v>105840</v>
      </c>
      <c r="Z57" s="280">
        <f t="shared" si="11"/>
        <v>105840</v>
      </c>
      <c r="AA57" s="280">
        <f t="shared" si="11"/>
        <v>105840</v>
      </c>
      <c r="AB57" s="280">
        <f t="shared" si="11"/>
        <v>105840</v>
      </c>
      <c r="AC57" s="280">
        <f t="shared" si="11"/>
        <v>105840</v>
      </c>
      <c r="AD57" s="280">
        <f t="shared" si="11"/>
        <v>105840</v>
      </c>
      <c r="AE57" s="280">
        <f t="shared" si="11"/>
        <v>114307.20000000001</v>
      </c>
      <c r="AF57" s="280">
        <f t="shared" si="11"/>
        <v>114307.20000000001</v>
      </c>
      <c r="AG57" s="280">
        <f t="shared" si="11"/>
        <v>114307.20000000001</v>
      </c>
      <c r="AH57" s="280">
        <f t="shared" si="11"/>
        <v>114307.20000000001</v>
      </c>
      <c r="AI57" s="280">
        <f t="shared" si="11"/>
        <v>114307.20000000001</v>
      </c>
      <c r="AJ57" s="280">
        <f t="shared" si="11"/>
        <v>114307.20000000001</v>
      </c>
      <c r="AK57" s="280">
        <f t="shared" si="11"/>
        <v>114307.20000000001</v>
      </c>
      <c r="AL57" s="280">
        <f t="shared" si="11"/>
        <v>114307.20000000001</v>
      </c>
      <c r="AM57" s="280">
        <f t="shared" ref="AM57:BN57" si="12">$D57*(1+HLOOKUP(AM$5,$G$1:$L$3,$L$3))*AM11</f>
        <v>114307.20000000001</v>
      </c>
      <c r="AN57" s="280">
        <f t="shared" si="12"/>
        <v>114307.20000000001</v>
      </c>
      <c r="AO57" s="280">
        <f t="shared" si="12"/>
        <v>114307.20000000001</v>
      </c>
      <c r="AP57" s="280">
        <f t="shared" si="12"/>
        <v>114307.20000000001</v>
      </c>
      <c r="AQ57" s="280">
        <f t="shared" si="12"/>
        <v>123451.77600000001</v>
      </c>
      <c r="AR57" s="280">
        <f t="shared" si="12"/>
        <v>123451.77600000001</v>
      </c>
      <c r="AS57" s="280">
        <f t="shared" si="12"/>
        <v>123451.77600000001</v>
      </c>
      <c r="AT57" s="280">
        <f t="shared" si="12"/>
        <v>123451.77600000001</v>
      </c>
      <c r="AU57" s="280">
        <f t="shared" si="12"/>
        <v>123451.77600000001</v>
      </c>
      <c r="AV57" s="280">
        <f t="shared" si="12"/>
        <v>123451.77600000001</v>
      </c>
      <c r="AW57" s="280">
        <f t="shared" si="12"/>
        <v>123451.77600000001</v>
      </c>
      <c r="AX57" s="280">
        <f t="shared" si="12"/>
        <v>123451.77600000001</v>
      </c>
      <c r="AY57" s="280">
        <f t="shared" si="12"/>
        <v>123451.77600000001</v>
      </c>
      <c r="AZ57" s="280">
        <f t="shared" si="12"/>
        <v>123451.77600000001</v>
      </c>
      <c r="BA57" s="280">
        <f t="shared" si="12"/>
        <v>123451.77600000001</v>
      </c>
      <c r="BB57" s="280">
        <f t="shared" si="12"/>
        <v>123451.77600000001</v>
      </c>
      <c r="BC57" s="280">
        <f t="shared" si="12"/>
        <v>133327.91808000003</v>
      </c>
      <c r="BD57" s="280">
        <f t="shared" si="12"/>
        <v>133327.91808000003</v>
      </c>
      <c r="BE57" s="280">
        <f t="shared" si="12"/>
        <v>133327.91808000003</v>
      </c>
      <c r="BF57" s="280">
        <f t="shared" si="12"/>
        <v>133327.91808000003</v>
      </c>
      <c r="BG57" s="280">
        <f t="shared" si="12"/>
        <v>133327.91808000003</v>
      </c>
      <c r="BH57" s="280">
        <f t="shared" si="12"/>
        <v>133327.91808000003</v>
      </c>
      <c r="BI57" s="280">
        <f t="shared" si="12"/>
        <v>133327.91808000003</v>
      </c>
      <c r="BJ57" s="280">
        <f t="shared" si="12"/>
        <v>133327.91808000003</v>
      </c>
      <c r="BK57" s="280">
        <f t="shared" si="12"/>
        <v>133327.91808000003</v>
      </c>
      <c r="BL57" s="280">
        <f t="shared" si="12"/>
        <v>133327.91808000003</v>
      </c>
      <c r="BM57" s="280">
        <f t="shared" si="12"/>
        <v>133327.91808000003</v>
      </c>
      <c r="BN57" s="281">
        <f t="shared" si="12"/>
        <v>133327.91808000003</v>
      </c>
      <c r="BO57" t="s">
        <v>101</v>
      </c>
    </row>
    <row r="58" spans="1:67">
      <c r="B58" s="115" t="s">
        <v>45</v>
      </c>
      <c r="C58" s="35"/>
      <c r="D58" s="277">
        <v>75000</v>
      </c>
      <c r="E58" s="35"/>
      <c r="F58" s="35"/>
      <c r="G58" s="280">
        <f t="shared" ref="G58:BN58" si="13">$D58*(1+HLOOKUP(G$5,$G$1:$L$3,$L$3))*G12</f>
        <v>75000</v>
      </c>
      <c r="H58" s="280">
        <f t="shared" si="13"/>
        <v>75000</v>
      </c>
      <c r="I58" s="280">
        <f t="shared" si="13"/>
        <v>75000</v>
      </c>
      <c r="J58" s="280">
        <f t="shared" si="13"/>
        <v>75000</v>
      </c>
      <c r="K58" s="280">
        <f t="shared" si="13"/>
        <v>75000</v>
      </c>
      <c r="L58" s="280">
        <f t="shared" si="13"/>
        <v>75000</v>
      </c>
      <c r="M58" s="280">
        <f t="shared" si="13"/>
        <v>75000</v>
      </c>
      <c r="N58" s="280">
        <f t="shared" si="13"/>
        <v>75000</v>
      </c>
      <c r="O58" s="280">
        <f t="shared" si="13"/>
        <v>75000</v>
      </c>
      <c r="P58" s="280">
        <f t="shared" si="13"/>
        <v>75000</v>
      </c>
      <c r="Q58" s="280">
        <f t="shared" si="13"/>
        <v>75000</v>
      </c>
      <c r="R58" s="280">
        <f t="shared" si="13"/>
        <v>75000</v>
      </c>
      <c r="S58" s="280">
        <f t="shared" si="13"/>
        <v>81000</v>
      </c>
      <c r="T58" s="280">
        <f t="shared" si="13"/>
        <v>81000</v>
      </c>
      <c r="U58" s="280">
        <f t="shared" si="13"/>
        <v>81000</v>
      </c>
      <c r="V58" s="280">
        <f t="shared" si="13"/>
        <v>81000</v>
      </c>
      <c r="W58" s="280">
        <f t="shared" si="13"/>
        <v>81000</v>
      </c>
      <c r="X58" s="280">
        <f t="shared" si="13"/>
        <v>81000</v>
      </c>
      <c r="Y58" s="280">
        <f t="shared" si="13"/>
        <v>81000</v>
      </c>
      <c r="Z58" s="280">
        <f t="shared" si="13"/>
        <v>81000</v>
      </c>
      <c r="AA58" s="280">
        <f t="shared" si="13"/>
        <v>81000</v>
      </c>
      <c r="AB58" s="280">
        <f t="shared" si="13"/>
        <v>81000</v>
      </c>
      <c r="AC58" s="280">
        <f t="shared" si="13"/>
        <v>81000</v>
      </c>
      <c r="AD58" s="280">
        <f t="shared" si="13"/>
        <v>81000</v>
      </c>
      <c r="AE58" s="280">
        <f t="shared" si="13"/>
        <v>87480.000000000015</v>
      </c>
      <c r="AF58" s="280">
        <f t="shared" si="13"/>
        <v>87480.000000000015</v>
      </c>
      <c r="AG58" s="280">
        <f t="shared" si="13"/>
        <v>87480.000000000015</v>
      </c>
      <c r="AH58" s="280">
        <f t="shared" si="13"/>
        <v>87480.000000000015</v>
      </c>
      <c r="AI58" s="280">
        <f t="shared" si="13"/>
        <v>87480.000000000015</v>
      </c>
      <c r="AJ58" s="280">
        <f t="shared" si="13"/>
        <v>87480.000000000015</v>
      </c>
      <c r="AK58" s="280">
        <f t="shared" si="13"/>
        <v>87480.000000000015</v>
      </c>
      <c r="AL58" s="280">
        <f t="shared" si="13"/>
        <v>87480.000000000015</v>
      </c>
      <c r="AM58" s="280">
        <f t="shared" si="13"/>
        <v>87480.000000000015</v>
      </c>
      <c r="AN58" s="280">
        <f t="shared" si="13"/>
        <v>87480.000000000015</v>
      </c>
      <c r="AO58" s="280">
        <f t="shared" si="13"/>
        <v>87480.000000000015</v>
      </c>
      <c r="AP58" s="280">
        <f t="shared" si="13"/>
        <v>87480.000000000015</v>
      </c>
      <c r="AQ58" s="280">
        <f t="shared" si="13"/>
        <v>94478.400000000009</v>
      </c>
      <c r="AR58" s="280">
        <f t="shared" si="13"/>
        <v>94478.400000000009</v>
      </c>
      <c r="AS58" s="280">
        <f t="shared" si="13"/>
        <v>94478.400000000009</v>
      </c>
      <c r="AT58" s="280">
        <f t="shared" si="13"/>
        <v>94478.400000000009</v>
      </c>
      <c r="AU58" s="280">
        <f t="shared" si="13"/>
        <v>94478.400000000009</v>
      </c>
      <c r="AV58" s="280">
        <f t="shared" si="13"/>
        <v>94478.400000000009</v>
      </c>
      <c r="AW58" s="280">
        <f t="shared" si="13"/>
        <v>94478.400000000009</v>
      </c>
      <c r="AX58" s="280">
        <f t="shared" si="13"/>
        <v>94478.400000000009</v>
      </c>
      <c r="AY58" s="280">
        <f t="shared" si="13"/>
        <v>94478.400000000009</v>
      </c>
      <c r="AZ58" s="280">
        <f t="shared" si="13"/>
        <v>94478.400000000009</v>
      </c>
      <c r="BA58" s="280">
        <f t="shared" si="13"/>
        <v>94478.400000000009</v>
      </c>
      <c r="BB58" s="280">
        <f t="shared" si="13"/>
        <v>94478.400000000009</v>
      </c>
      <c r="BC58" s="280">
        <f t="shared" si="13"/>
        <v>102036.67200000002</v>
      </c>
      <c r="BD58" s="280">
        <f t="shared" si="13"/>
        <v>102036.67200000002</v>
      </c>
      <c r="BE58" s="280">
        <f t="shared" si="13"/>
        <v>102036.67200000002</v>
      </c>
      <c r="BF58" s="280">
        <f t="shared" si="13"/>
        <v>102036.67200000002</v>
      </c>
      <c r="BG58" s="280">
        <f t="shared" si="13"/>
        <v>102036.67200000002</v>
      </c>
      <c r="BH58" s="280">
        <f t="shared" si="13"/>
        <v>102036.67200000002</v>
      </c>
      <c r="BI58" s="280">
        <f t="shared" si="13"/>
        <v>102036.67200000002</v>
      </c>
      <c r="BJ58" s="280">
        <f t="shared" si="13"/>
        <v>102036.67200000002</v>
      </c>
      <c r="BK58" s="280">
        <f t="shared" si="13"/>
        <v>102036.67200000002</v>
      </c>
      <c r="BL58" s="280">
        <f t="shared" si="13"/>
        <v>102036.67200000002</v>
      </c>
      <c r="BM58" s="280">
        <f t="shared" si="13"/>
        <v>102036.67200000002</v>
      </c>
      <c r="BN58" s="281">
        <f t="shared" si="13"/>
        <v>102036.67200000002</v>
      </c>
      <c r="BO58" t="s">
        <v>101</v>
      </c>
    </row>
    <row r="59" spans="1:67">
      <c r="B59" s="115" t="s">
        <v>239</v>
      </c>
      <c r="C59" s="35"/>
      <c r="D59" s="277"/>
      <c r="E59" s="35"/>
      <c r="F59" s="35"/>
      <c r="G59" s="280">
        <f t="shared" ref="G59:BN59" si="14">$D59*(1+HLOOKUP(G$5,$G$1:$L$3,$L$3))*G13</f>
        <v>0</v>
      </c>
      <c r="H59" s="280">
        <f t="shared" si="14"/>
        <v>0</v>
      </c>
      <c r="I59" s="280">
        <f t="shared" si="14"/>
        <v>0</v>
      </c>
      <c r="J59" s="280">
        <f t="shared" si="14"/>
        <v>0</v>
      </c>
      <c r="K59" s="280">
        <f t="shared" si="14"/>
        <v>0</v>
      </c>
      <c r="L59" s="280">
        <f t="shared" si="14"/>
        <v>0</v>
      </c>
      <c r="M59" s="280">
        <f t="shared" si="14"/>
        <v>0</v>
      </c>
      <c r="N59" s="280">
        <f t="shared" si="14"/>
        <v>0</v>
      </c>
      <c r="O59" s="280">
        <f t="shared" si="14"/>
        <v>0</v>
      </c>
      <c r="P59" s="280">
        <f t="shared" si="14"/>
        <v>0</v>
      </c>
      <c r="Q59" s="280">
        <f t="shared" si="14"/>
        <v>0</v>
      </c>
      <c r="R59" s="280">
        <f t="shared" si="14"/>
        <v>0</v>
      </c>
      <c r="S59" s="280">
        <f t="shared" si="14"/>
        <v>0</v>
      </c>
      <c r="T59" s="280">
        <f t="shared" si="14"/>
        <v>0</v>
      </c>
      <c r="U59" s="280">
        <f t="shared" si="14"/>
        <v>0</v>
      </c>
      <c r="V59" s="280">
        <f t="shared" si="14"/>
        <v>0</v>
      </c>
      <c r="W59" s="280">
        <f t="shared" si="14"/>
        <v>0</v>
      </c>
      <c r="X59" s="280">
        <f t="shared" si="14"/>
        <v>0</v>
      </c>
      <c r="Y59" s="280">
        <f t="shared" si="14"/>
        <v>0</v>
      </c>
      <c r="Z59" s="280">
        <f t="shared" si="14"/>
        <v>0</v>
      </c>
      <c r="AA59" s="280">
        <f t="shared" si="14"/>
        <v>0</v>
      </c>
      <c r="AB59" s="280">
        <f t="shared" si="14"/>
        <v>0</v>
      </c>
      <c r="AC59" s="280">
        <f t="shared" si="14"/>
        <v>0</v>
      </c>
      <c r="AD59" s="280">
        <f t="shared" si="14"/>
        <v>0</v>
      </c>
      <c r="AE59" s="280">
        <f t="shared" si="14"/>
        <v>0</v>
      </c>
      <c r="AF59" s="280">
        <f t="shared" si="14"/>
        <v>0</v>
      </c>
      <c r="AG59" s="280">
        <f t="shared" si="14"/>
        <v>0</v>
      </c>
      <c r="AH59" s="280">
        <f t="shared" si="14"/>
        <v>0</v>
      </c>
      <c r="AI59" s="280">
        <f t="shared" si="14"/>
        <v>0</v>
      </c>
      <c r="AJ59" s="280">
        <f t="shared" si="14"/>
        <v>0</v>
      </c>
      <c r="AK59" s="280">
        <f t="shared" si="14"/>
        <v>0</v>
      </c>
      <c r="AL59" s="280">
        <f t="shared" si="14"/>
        <v>0</v>
      </c>
      <c r="AM59" s="280">
        <f t="shared" si="14"/>
        <v>0</v>
      </c>
      <c r="AN59" s="280">
        <f t="shared" si="14"/>
        <v>0</v>
      </c>
      <c r="AO59" s="280">
        <f t="shared" si="14"/>
        <v>0</v>
      </c>
      <c r="AP59" s="280">
        <f t="shared" si="14"/>
        <v>0</v>
      </c>
      <c r="AQ59" s="280">
        <f t="shared" si="14"/>
        <v>0</v>
      </c>
      <c r="AR59" s="280">
        <f t="shared" si="14"/>
        <v>0</v>
      </c>
      <c r="AS59" s="280">
        <f t="shared" si="14"/>
        <v>0</v>
      </c>
      <c r="AT59" s="280">
        <f t="shared" si="14"/>
        <v>0</v>
      </c>
      <c r="AU59" s="280">
        <f t="shared" si="14"/>
        <v>0</v>
      </c>
      <c r="AV59" s="280">
        <f t="shared" si="14"/>
        <v>0</v>
      </c>
      <c r="AW59" s="280">
        <f t="shared" si="14"/>
        <v>0</v>
      </c>
      <c r="AX59" s="280">
        <f t="shared" si="14"/>
        <v>0</v>
      </c>
      <c r="AY59" s="280">
        <f t="shared" si="14"/>
        <v>0</v>
      </c>
      <c r="AZ59" s="280">
        <f t="shared" si="14"/>
        <v>0</v>
      </c>
      <c r="BA59" s="280">
        <f t="shared" si="14"/>
        <v>0</v>
      </c>
      <c r="BB59" s="280">
        <f t="shared" si="14"/>
        <v>0</v>
      </c>
      <c r="BC59" s="280">
        <f t="shared" si="14"/>
        <v>0</v>
      </c>
      <c r="BD59" s="280">
        <f t="shared" si="14"/>
        <v>0</v>
      </c>
      <c r="BE59" s="280">
        <f t="shared" si="14"/>
        <v>0</v>
      </c>
      <c r="BF59" s="280">
        <f t="shared" si="14"/>
        <v>0</v>
      </c>
      <c r="BG59" s="280">
        <f t="shared" si="14"/>
        <v>0</v>
      </c>
      <c r="BH59" s="280">
        <f t="shared" si="14"/>
        <v>0</v>
      </c>
      <c r="BI59" s="280">
        <f t="shared" si="14"/>
        <v>0</v>
      </c>
      <c r="BJ59" s="280">
        <f t="shared" si="14"/>
        <v>0</v>
      </c>
      <c r="BK59" s="280">
        <f t="shared" si="14"/>
        <v>0</v>
      </c>
      <c r="BL59" s="280">
        <f t="shared" si="14"/>
        <v>0</v>
      </c>
      <c r="BM59" s="280">
        <f t="shared" si="14"/>
        <v>0</v>
      </c>
      <c r="BN59" s="281">
        <f t="shared" si="14"/>
        <v>0</v>
      </c>
      <c r="BO59" t="s">
        <v>101</v>
      </c>
    </row>
    <row r="60" spans="1:67">
      <c r="B60" s="115" t="s">
        <v>240</v>
      </c>
      <c r="C60" s="35"/>
      <c r="D60" s="277"/>
      <c r="E60" s="35"/>
      <c r="F60" s="35"/>
      <c r="G60" s="280">
        <f t="shared" ref="G60:BN60" si="15">$D60*(1+HLOOKUP(G$5,$G$1:$L$3,$L$3))*G14</f>
        <v>0</v>
      </c>
      <c r="H60" s="280">
        <f t="shared" si="15"/>
        <v>0</v>
      </c>
      <c r="I60" s="280">
        <f t="shared" si="15"/>
        <v>0</v>
      </c>
      <c r="J60" s="280">
        <f t="shared" si="15"/>
        <v>0</v>
      </c>
      <c r="K60" s="280">
        <f t="shared" si="15"/>
        <v>0</v>
      </c>
      <c r="L60" s="280">
        <f t="shared" si="15"/>
        <v>0</v>
      </c>
      <c r="M60" s="280">
        <f t="shared" si="15"/>
        <v>0</v>
      </c>
      <c r="N60" s="280">
        <f t="shared" si="15"/>
        <v>0</v>
      </c>
      <c r="O60" s="280">
        <f t="shared" si="15"/>
        <v>0</v>
      </c>
      <c r="P60" s="280">
        <f t="shared" si="15"/>
        <v>0</v>
      </c>
      <c r="Q60" s="280">
        <f t="shared" si="15"/>
        <v>0</v>
      </c>
      <c r="R60" s="280">
        <f t="shared" si="15"/>
        <v>0</v>
      </c>
      <c r="S60" s="280">
        <f t="shared" si="15"/>
        <v>0</v>
      </c>
      <c r="T60" s="280">
        <f t="shared" si="15"/>
        <v>0</v>
      </c>
      <c r="U60" s="280">
        <f t="shared" si="15"/>
        <v>0</v>
      </c>
      <c r="V60" s="280">
        <f t="shared" si="15"/>
        <v>0</v>
      </c>
      <c r="W60" s="280">
        <f t="shared" si="15"/>
        <v>0</v>
      </c>
      <c r="X60" s="280">
        <f t="shared" si="15"/>
        <v>0</v>
      </c>
      <c r="Y60" s="280">
        <f t="shared" si="15"/>
        <v>0</v>
      </c>
      <c r="Z60" s="280">
        <f t="shared" si="15"/>
        <v>0</v>
      </c>
      <c r="AA60" s="280">
        <f t="shared" si="15"/>
        <v>0</v>
      </c>
      <c r="AB60" s="280">
        <f t="shared" si="15"/>
        <v>0</v>
      </c>
      <c r="AC60" s="280">
        <f t="shared" si="15"/>
        <v>0</v>
      </c>
      <c r="AD60" s="280">
        <f t="shared" si="15"/>
        <v>0</v>
      </c>
      <c r="AE60" s="280">
        <f t="shared" si="15"/>
        <v>0</v>
      </c>
      <c r="AF60" s="280">
        <f t="shared" si="15"/>
        <v>0</v>
      </c>
      <c r="AG60" s="280">
        <f t="shared" si="15"/>
        <v>0</v>
      </c>
      <c r="AH60" s="280">
        <f t="shared" si="15"/>
        <v>0</v>
      </c>
      <c r="AI60" s="280">
        <f t="shared" si="15"/>
        <v>0</v>
      </c>
      <c r="AJ60" s="280">
        <f t="shared" si="15"/>
        <v>0</v>
      </c>
      <c r="AK60" s="280">
        <f t="shared" si="15"/>
        <v>0</v>
      </c>
      <c r="AL60" s="280">
        <f t="shared" si="15"/>
        <v>0</v>
      </c>
      <c r="AM60" s="280">
        <f t="shared" si="15"/>
        <v>0</v>
      </c>
      <c r="AN60" s="280">
        <f t="shared" si="15"/>
        <v>0</v>
      </c>
      <c r="AO60" s="280">
        <f t="shared" si="15"/>
        <v>0</v>
      </c>
      <c r="AP60" s="280">
        <f t="shared" si="15"/>
        <v>0</v>
      </c>
      <c r="AQ60" s="280">
        <f t="shared" si="15"/>
        <v>0</v>
      </c>
      <c r="AR60" s="280">
        <f t="shared" si="15"/>
        <v>0</v>
      </c>
      <c r="AS60" s="280">
        <f t="shared" si="15"/>
        <v>0</v>
      </c>
      <c r="AT60" s="280">
        <f t="shared" si="15"/>
        <v>0</v>
      </c>
      <c r="AU60" s="280">
        <f t="shared" si="15"/>
        <v>0</v>
      </c>
      <c r="AV60" s="280">
        <f t="shared" si="15"/>
        <v>0</v>
      </c>
      <c r="AW60" s="280">
        <f t="shared" si="15"/>
        <v>0</v>
      </c>
      <c r="AX60" s="280">
        <f t="shared" si="15"/>
        <v>0</v>
      </c>
      <c r="AY60" s="280">
        <f t="shared" si="15"/>
        <v>0</v>
      </c>
      <c r="AZ60" s="280">
        <f t="shared" si="15"/>
        <v>0</v>
      </c>
      <c r="BA60" s="280">
        <f t="shared" si="15"/>
        <v>0</v>
      </c>
      <c r="BB60" s="280">
        <f t="shared" si="15"/>
        <v>0</v>
      </c>
      <c r="BC60" s="280">
        <f t="shared" si="15"/>
        <v>0</v>
      </c>
      <c r="BD60" s="280">
        <f t="shared" si="15"/>
        <v>0</v>
      </c>
      <c r="BE60" s="280">
        <f t="shared" si="15"/>
        <v>0</v>
      </c>
      <c r="BF60" s="280">
        <f t="shared" si="15"/>
        <v>0</v>
      </c>
      <c r="BG60" s="280">
        <f t="shared" si="15"/>
        <v>0</v>
      </c>
      <c r="BH60" s="280">
        <f t="shared" si="15"/>
        <v>0</v>
      </c>
      <c r="BI60" s="280">
        <f t="shared" si="15"/>
        <v>0</v>
      </c>
      <c r="BJ60" s="280">
        <f t="shared" si="15"/>
        <v>0</v>
      </c>
      <c r="BK60" s="280">
        <f t="shared" si="15"/>
        <v>0</v>
      </c>
      <c r="BL60" s="280">
        <f t="shared" si="15"/>
        <v>0</v>
      </c>
      <c r="BM60" s="280">
        <f t="shared" si="15"/>
        <v>0</v>
      </c>
      <c r="BN60" s="281">
        <f t="shared" si="15"/>
        <v>0</v>
      </c>
      <c r="BO60" t="s">
        <v>101</v>
      </c>
    </row>
    <row r="61" spans="1:67">
      <c r="B61" s="115" t="s">
        <v>241</v>
      </c>
      <c r="C61" s="35"/>
      <c r="D61" s="277">
        <v>75000</v>
      </c>
      <c r="E61" s="35"/>
      <c r="F61" s="35"/>
      <c r="G61" s="280">
        <f t="shared" ref="G61:BN61" si="16">$D61*(1+HLOOKUP(G$5,$G$1:$L$3,$L$3))*G15</f>
        <v>75000</v>
      </c>
      <c r="H61" s="280">
        <f t="shared" si="16"/>
        <v>75000</v>
      </c>
      <c r="I61" s="280">
        <f t="shared" si="16"/>
        <v>75000</v>
      </c>
      <c r="J61" s="280">
        <f t="shared" si="16"/>
        <v>75000</v>
      </c>
      <c r="K61" s="280">
        <f t="shared" si="16"/>
        <v>75000</v>
      </c>
      <c r="L61" s="280">
        <f t="shared" si="16"/>
        <v>75000</v>
      </c>
      <c r="M61" s="280">
        <f t="shared" si="16"/>
        <v>75000</v>
      </c>
      <c r="N61" s="280">
        <f t="shared" si="16"/>
        <v>75000</v>
      </c>
      <c r="O61" s="280">
        <f t="shared" si="16"/>
        <v>75000</v>
      </c>
      <c r="P61" s="280">
        <f t="shared" si="16"/>
        <v>75000</v>
      </c>
      <c r="Q61" s="280">
        <f t="shared" si="16"/>
        <v>75000</v>
      </c>
      <c r="R61" s="280">
        <f t="shared" si="16"/>
        <v>75000</v>
      </c>
      <c r="S61" s="280">
        <f t="shared" si="16"/>
        <v>81000</v>
      </c>
      <c r="T61" s="280">
        <f t="shared" si="16"/>
        <v>81000</v>
      </c>
      <c r="U61" s="280">
        <f t="shared" si="16"/>
        <v>81000</v>
      </c>
      <c r="V61" s="280">
        <f t="shared" si="16"/>
        <v>81000</v>
      </c>
      <c r="W61" s="280">
        <f t="shared" si="16"/>
        <v>81000</v>
      </c>
      <c r="X61" s="280">
        <f t="shared" si="16"/>
        <v>81000</v>
      </c>
      <c r="Y61" s="280">
        <f t="shared" si="16"/>
        <v>81000</v>
      </c>
      <c r="Z61" s="280">
        <f t="shared" si="16"/>
        <v>81000</v>
      </c>
      <c r="AA61" s="280">
        <f t="shared" si="16"/>
        <v>81000</v>
      </c>
      <c r="AB61" s="280">
        <f t="shared" si="16"/>
        <v>81000</v>
      </c>
      <c r="AC61" s="280">
        <f t="shared" si="16"/>
        <v>81000</v>
      </c>
      <c r="AD61" s="280">
        <f t="shared" si="16"/>
        <v>81000</v>
      </c>
      <c r="AE61" s="280">
        <f t="shared" si="16"/>
        <v>87480.000000000015</v>
      </c>
      <c r="AF61" s="280">
        <f t="shared" si="16"/>
        <v>87480.000000000015</v>
      </c>
      <c r="AG61" s="280">
        <f t="shared" si="16"/>
        <v>87480.000000000015</v>
      </c>
      <c r="AH61" s="280">
        <f t="shared" si="16"/>
        <v>87480.000000000015</v>
      </c>
      <c r="AI61" s="280">
        <f t="shared" si="16"/>
        <v>87480.000000000015</v>
      </c>
      <c r="AJ61" s="280">
        <f t="shared" si="16"/>
        <v>87480.000000000015</v>
      </c>
      <c r="AK61" s="280">
        <f t="shared" si="16"/>
        <v>87480.000000000015</v>
      </c>
      <c r="AL61" s="280">
        <f t="shared" si="16"/>
        <v>87480.000000000015</v>
      </c>
      <c r="AM61" s="280">
        <f t="shared" si="16"/>
        <v>87480.000000000015</v>
      </c>
      <c r="AN61" s="280">
        <f t="shared" si="16"/>
        <v>87480.000000000015</v>
      </c>
      <c r="AO61" s="280">
        <f t="shared" si="16"/>
        <v>87480.000000000015</v>
      </c>
      <c r="AP61" s="280">
        <f t="shared" si="16"/>
        <v>87480.000000000015</v>
      </c>
      <c r="AQ61" s="280">
        <f t="shared" si="16"/>
        <v>94478.400000000009</v>
      </c>
      <c r="AR61" s="280">
        <f t="shared" si="16"/>
        <v>94478.400000000009</v>
      </c>
      <c r="AS61" s="280">
        <f t="shared" si="16"/>
        <v>94478.400000000009</v>
      </c>
      <c r="AT61" s="280">
        <f t="shared" si="16"/>
        <v>94478.400000000009</v>
      </c>
      <c r="AU61" s="280">
        <f t="shared" si="16"/>
        <v>94478.400000000009</v>
      </c>
      <c r="AV61" s="280">
        <f t="shared" si="16"/>
        <v>94478.400000000009</v>
      </c>
      <c r="AW61" s="280">
        <f t="shared" si="16"/>
        <v>94478.400000000009</v>
      </c>
      <c r="AX61" s="280">
        <f t="shared" si="16"/>
        <v>94478.400000000009</v>
      </c>
      <c r="AY61" s="280">
        <f t="shared" si="16"/>
        <v>94478.400000000009</v>
      </c>
      <c r="AZ61" s="280">
        <f t="shared" si="16"/>
        <v>94478.400000000009</v>
      </c>
      <c r="BA61" s="280">
        <f t="shared" si="16"/>
        <v>94478.400000000009</v>
      </c>
      <c r="BB61" s="280">
        <f t="shared" si="16"/>
        <v>94478.400000000009</v>
      </c>
      <c r="BC61" s="280">
        <f t="shared" si="16"/>
        <v>102036.67200000002</v>
      </c>
      <c r="BD61" s="280">
        <f t="shared" si="16"/>
        <v>102036.67200000002</v>
      </c>
      <c r="BE61" s="280">
        <f t="shared" si="16"/>
        <v>102036.67200000002</v>
      </c>
      <c r="BF61" s="280">
        <f t="shared" si="16"/>
        <v>102036.67200000002</v>
      </c>
      <c r="BG61" s="280">
        <f t="shared" si="16"/>
        <v>102036.67200000002</v>
      </c>
      <c r="BH61" s="280">
        <f t="shared" si="16"/>
        <v>102036.67200000002</v>
      </c>
      <c r="BI61" s="280">
        <f t="shared" si="16"/>
        <v>102036.67200000002</v>
      </c>
      <c r="BJ61" s="280">
        <f t="shared" si="16"/>
        <v>102036.67200000002</v>
      </c>
      <c r="BK61" s="280">
        <f t="shared" si="16"/>
        <v>102036.67200000002</v>
      </c>
      <c r="BL61" s="280">
        <f t="shared" si="16"/>
        <v>102036.67200000002</v>
      </c>
      <c r="BM61" s="280">
        <f t="shared" si="16"/>
        <v>102036.67200000002</v>
      </c>
      <c r="BN61" s="281">
        <f t="shared" si="16"/>
        <v>102036.67200000002</v>
      </c>
      <c r="BO61" s="69" t="s">
        <v>101</v>
      </c>
    </row>
    <row r="62" spans="1:67">
      <c r="B62" s="115" t="s">
        <v>242</v>
      </c>
      <c r="C62" s="35"/>
      <c r="D62" s="277"/>
      <c r="E62" s="35"/>
      <c r="F62" s="35"/>
      <c r="G62" s="280">
        <f t="shared" ref="G62:BN62" si="17">$D62*(1+HLOOKUP(G$5,$G$1:$L$3,$L$3))*G16</f>
        <v>0</v>
      </c>
      <c r="H62" s="280">
        <f t="shared" si="17"/>
        <v>0</v>
      </c>
      <c r="I62" s="280">
        <f t="shared" si="17"/>
        <v>0</v>
      </c>
      <c r="J62" s="280">
        <f t="shared" si="17"/>
        <v>0</v>
      </c>
      <c r="K62" s="280">
        <f t="shared" si="17"/>
        <v>0</v>
      </c>
      <c r="L62" s="280">
        <f t="shared" si="17"/>
        <v>0</v>
      </c>
      <c r="M62" s="280">
        <f t="shared" si="17"/>
        <v>0</v>
      </c>
      <c r="N62" s="280">
        <f t="shared" si="17"/>
        <v>0</v>
      </c>
      <c r="O62" s="280">
        <f t="shared" si="17"/>
        <v>0</v>
      </c>
      <c r="P62" s="280">
        <f t="shared" si="17"/>
        <v>0</v>
      </c>
      <c r="Q62" s="280">
        <f t="shared" si="17"/>
        <v>0</v>
      </c>
      <c r="R62" s="280">
        <f t="shared" si="17"/>
        <v>0</v>
      </c>
      <c r="S62" s="280">
        <f t="shared" si="17"/>
        <v>0</v>
      </c>
      <c r="T62" s="280">
        <f t="shared" si="17"/>
        <v>0</v>
      </c>
      <c r="U62" s="280">
        <f t="shared" si="17"/>
        <v>0</v>
      </c>
      <c r="V62" s="280">
        <f t="shared" si="17"/>
        <v>0</v>
      </c>
      <c r="W62" s="280">
        <f t="shared" si="17"/>
        <v>0</v>
      </c>
      <c r="X62" s="280">
        <f t="shared" si="17"/>
        <v>0</v>
      </c>
      <c r="Y62" s="280">
        <f t="shared" si="17"/>
        <v>0</v>
      </c>
      <c r="Z62" s="280">
        <f t="shared" si="17"/>
        <v>0</v>
      </c>
      <c r="AA62" s="280">
        <f t="shared" si="17"/>
        <v>0</v>
      </c>
      <c r="AB62" s="280">
        <f t="shared" si="17"/>
        <v>0</v>
      </c>
      <c r="AC62" s="280">
        <f t="shared" si="17"/>
        <v>0</v>
      </c>
      <c r="AD62" s="280">
        <f t="shared" si="17"/>
        <v>0</v>
      </c>
      <c r="AE62" s="280">
        <f t="shared" si="17"/>
        <v>0</v>
      </c>
      <c r="AF62" s="280">
        <f t="shared" si="17"/>
        <v>0</v>
      </c>
      <c r="AG62" s="280">
        <f t="shared" si="17"/>
        <v>0</v>
      </c>
      <c r="AH62" s="280">
        <f t="shared" si="17"/>
        <v>0</v>
      </c>
      <c r="AI62" s="280">
        <f t="shared" si="17"/>
        <v>0</v>
      </c>
      <c r="AJ62" s="280">
        <f t="shared" si="17"/>
        <v>0</v>
      </c>
      <c r="AK62" s="280">
        <f t="shared" si="17"/>
        <v>0</v>
      </c>
      <c r="AL62" s="280">
        <f t="shared" si="17"/>
        <v>0</v>
      </c>
      <c r="AM62" s="280">
        <f t="shared" si="17"/>
        <v>0</v>
      </c>
      <c r="AN62" s="280">
        <f t="shared" si="17"/>
        <v>0</v>
      </c>
      <c r="AO62" s="280">
        <f t="shared" si="17"/>
        <v>0</v>
      </c>
      <c r="AP62" s="280">
        <f t="shared" si="17"/>
        <v>0</v>
      </c>
      <c r="AQ62" s="280">
        <f t="shared" si="17"/>
        <v>0</v>
      </c>
      <c r="AR62" s="280">
        <f t="shared" si="17"/>
        <v>0</v>
      </c>
      <c r="AS62" s="280">
        <f t="shared" si="17"/>
        <v>0</v>
      </c>
      <c r="AT62" s="280">
        <f t="shared" si="17"/>
        <v>0</v>
      </c>
      <c r="AU62" s="280">
        <f t="shared" si="17"/>
        <v>0</v>
      </c>
      <c r="AV62" s="280">
        <f t="shared" si="17"/>
        <v>0</v>
      </c>
      <c r="AW62" s="280">
        <f t="shared" si="17"/>
        <v>0</v>
      </c>
      <c r="AX62" s="280">
        <f t="shared" si="17"/>
        <v>0</v>
      </c>
      <c r="AY62" s="280">
        <f t="shared" si="17"/>
        <v>0</v>
      </c>
      <c r="AZ62" s="280">
        <f t="shared" si="17"/>
        <v>0</v>
      </c>
      <c r="BA62" s="280">
        <f t="shared" si="17"/>
        <v>0</v>
      </c>
      <c r="BB62" s="280">
        <f t="shared" si="17"/>
        <v>0</v>
      </c>
      <c r="BC62" s="280">
        <f t="shared" si="17"/>
        <v>0</v>
      </c>
      <c r="BD62" s="280">
        <f t="shared" si="17"/>
        <v>0</v>
      </c>
      <c r="BE62" s="280">
        <f t="shared" si="17"/>
        <v>0</v>
      </c>
      <c r="BF62" s="280">
        <f t="shared" si="17"/>
        <v>0</v>
      </c>
      <c r="BG62" s="280">
        <f t="shared" si="17"/>
        <v>0</v>
      </c>
      <c r="BH62" s="280">
        <f t="shared" si="17"/>
        <v>0</v>
      </c>
      <c r="BI62" s="280">
        <f t="shared" si="17"/>
        <v>0</v>
      </c>
      <c r="BJ62" s="280">
        <f t="shared" si="17"/>
        <v>0</v>
      </c>
      <c r="BK62" s="280">
        <f t="shared" si="17"/>
        <v>0</v>
      </c>
      <c r="BL62" s="280">
        <f t="shared" si="17"/>
        <v>0</v>
      </c>
      <c r="BM62" s="280">
        <f t="shared" si="17"/>
        <v>0</v>
      </c>
      <c r="BN62" s="281">
        <f t="shared" si="17"/>
        <v>0</v>
      </c>
      <c r="BO62" t="s">
        <v>101</v>
      </c>
    </row>
    <row r="63" spans="1:67">
      <c r="B63" s="115"/>
      <c r="C63" s="35"/>
      <c r="D63" s="277"/>
      <c r="E63" s="35"/>
      <c r="F63" s="35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1"/>
      <c r="BO63" t="s">
        <v>101</v>
      </c>
    </row>
    <row r="64" spans="1:67">
      <c r="B64" s="247" t="s">
        <v>125</v>
      </c>
      <c r="C64" s="35"/>
      <c r="D64" s="277"/>
      <c r="E64" s="35"/>
      <c r="F64" s="35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0"/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0"/>
      <c r="BN64" s="281"/>
      <c r="BO64" t="s">
        <v>101</v>
      </c>
    </row>
    <row r="65" spans="2:67">
      <c r="B65" s="115" t="s">
        <v>126</v>
      </c>
      <c r="C65" s="35"/>
      <c r="D65" s="277">
        <v>55000</v>
      </c>
      <c r="E65" s="35"/>
      <c r="F65" s="35"/>
      <c r="G65" s="280">
        <f t="shared" ref="G65:BN65" si="18">$D65*(1+HLOOKUP(G$5,$G$1:$L$3,$L$3))*G19</f>
        <v>55000</v>
      </c>
      <c r="H65" s="280">
        <f t="shared" si="18"/>
        <v>55000</v>
      </c>
      <c r="I65" s="280">
        <f t="shared" si="18"/>
        <v>55000</v>
      </c>
      <c r="J65" s="280">
        <f t="shared" si="18"/>
        <v>55000</v>
      </c>
      <c r="K65" s="280">
        <f t="shared" si="18"/>
        <v>55000</v>
      </c>
      <c r="L65" s="280">
        <f t="shared" si="18"/>
        <v>55000</v>
      </c>
      <c r="M65" s="280">
        <f t="shared" si="18"/>
        <v>55000</v>
      </c>
      <c r="N65" s="280">
        <f t="shared" si="18"/>
        <v>55000</v>
      </c>
      <c r="O65" s="280">
        <f t="shared" si="18"/>
        <v>55000</v>
      </c>
      <c r="P65" s="280">
        <f t="shared" si="18"/>
        <v>55000</v>
      </c>
      <c r="Q65" s="280">
        <f t="shared" si="18"/>
        <v>55000</v>
      </c>
      <c r="R65" s="280">
        <f t="shared" si="18"/>
        <v>55000</v>
      </c>
      <c r="S65" s="280">
        <f t="shared" si="18"/>
        <v>59400.000000000007</v>
      </c>
      <c r="T65" s="280">
        <f t="shared" si="18"/>
        <v>59400.000000000007</v>
      </c>
      <c r="U65" s="280">
        <f t="shared" si="18"/>
        <v>59400.000000000007</v>
      </c>
      <c r="V65" s="280">
        <f t="shared" si="18"/>
        <v>59400.000000000007</v>
      </c>
      <c r="W65" s="280">
        <f t="shared" si="18"/>
        <v>59400.000000000007</v>
      </c>
      <c r="X65" s="280">
        <f t="shared" si="18"/>
        <v>59400.000000000007</v>
      </c>
      <c r="Y65" s="280">
        <f t="shared" si="18"/>
        <v>59400.000000000007</v>
      </c>
      <c r="Z65" s="280">
        <f t="shared" si="18"/>
        <v>59400.000000000007</v>
      </c>
      <c r="AA65" s="280">
        <f t="shared" si="18"/>
        <v>59400.000000000007</v>
      </c>
      <c r="AB65" s="280">
        <f t="shared" si="18"/>
        <v>59400.000000000007</v>
      </c>
      <c r="AC65" s="280">
        <f t="shared" si="18"/>
        <v>59400.000000000007</v>
      </c>
      <c r="AD65" s="280">
        <f t="shared" si="18"/>
        <v>59400.000000000007</v>
      </c>
      <c r="AE65" s="280">
        <f t="shared" si="18"/>
        <v>64152.000000000007</v>
      </c>
      <c r="AF65" s="280">
        <f t="shared" si="18"/>
        <v>64152.000000000007</v>
      </c>
      <c r="AG65" s="280">
        <f t="shared" si="18"/>
        <v>64152.000000000007</v>
      </c>
      <c r="AH65" s="280">
        <f t="shared" si="18"/>
        <v>64152.000000000007</v>
      </c>
      <c r="AI65" s="280">
        <f t="shared" si="18"/>
        <v>64152.000000000007</v>
      </c>
      <c r="AJ65" s="280">
        <f t="shared" si="18"/>
        <v>64152.000000000007</v>
      </c>
      <c r="AK65" s="280">
        <f t="shared" si="18"/>
        <v>64152.000000000007</v>
      </c>
      <c r="AL65" s="280">
        <f t="shared" si="18"/>
        <v>64152.000000000007</v>
      </c>
      <c r="AM65" s="280">
        <f t="shared" si="18"/>
        <v>64152.000000000007</v>
      </c>
      <c r="AN65" s="280">
        <f t="shared" si="18"/>
        <v>64152.000000000007</v>
      </c>
      <c r="AO65" s="280">
        <f t="shared" si="18"/>
        <v>64152.000000000007</v>
      </c>
      <c r="AP65" s="280">
        <f t="shared" si="18"/>
        <v>64152.000000000007</v>
      </c>
      <c r="AQ65" s="280">
        <f t="shared" si="18"/>
        <v>69284.160000000003</v>
      </c>
      <c r="AR65" s="280">
        <f t="shared" si="18"/>
        <v>69284.160000000003</v>
      </c>
      <c r="AS65" s="280">
        <f t="shared" si="18"/>
        <v>69284.160000000003</v>
      </c>
      <c r="AT65" s="280">
        <f t="shared" si="18"/>
        <v>69284.160000000003</v>
      </c>
      <c r="AU65" s="280">
        <f t="shared" si="18"/>
        <v>69284.160000000003</v>
      </c>
      <c r="AV65" s="280">
        <f t="shared" si="18"/>
        <v>69284.160000000003</v>
      </c>
      <c r="AW65" s="280">
        <f t="shared" si="18"/>
        <v>69284.160000000003</v>
      </c>
      <c r="AX65" s="280">
        <f t="shared" si="18"/>
        <v>69284.160000000003</v>
      </c>
      <c r="AY65" s="280">
        <f t="shared" si="18"/>
        <v>69284.160000000003</v>
      </c>
      <c r="AZ65" s="280">
        <f t="shared" si="18"/>
        <v>69284.160000000003</v>
      </c>
      <c r="BA65" s="280">
        <f t="shared" si="18"/>
        <v>69284.160000000003</v>
      </c>
      <c r="BB65" s="280">
        <f t="shared" si="18"/>
        <v>69284.160000000003</v>
      </c>
      <c r="BC65" s="280">
        <f t="shared" si="18"/>
        <v>74826.892800000016</v>
      </c>
      <c r="BD65" s="280">
        <f t="shared" si="18"/>
        <v>74826.892800000016</v>
      </c>
      <c r="BE65" s="280">
        <f t="shared" si="18"/>
        <v>74826.892800000016</v>
      </c>
      <c r="BF65" s="280">
        <f t="shared" si="18"/>
        <v>74826.892800000016</v>
      </c>
      <c r="BG65" s="280">
        <f t="shared" si="18"/>
        <v>74826.892800000016</v>
      </c>
      <c r="BH65" s="280">
        <f t="shared" si="18"/>
        <v>74826.892800000016</v>
      </c>
      <c r="BI65" s="280">
        <f t="shared" si="18"/>
        <v>74826.892800000016</v>
      </c>
      <c r="BJ65" s="280">
        <f t="shared" si="18"/>
        <v>74826.892800000016</v>
      </c>
      <c r="BK65" s="280">
        <f t="shared" si="18"/>
        <v>74826.892800000016</v>
      </c>
      <c r="BL65" s="280">
        <f t="shared" si="18"/>
        <v>74826.892800000016</v>
      </c>
      <c r="BM65" s="280">
        <f t="shared" si="18"/>
        <v>74826.892800000016</v>
      </c>
      <c r="BN65" s="281">
        <f t="shared" si="18"/>
        <v>74826.892800000016</v>
      </c>
      <c r="BO65" t="s">
        <v>101</v>
      </c>
    </row>
    <row r="66" spans="2:67">
      <c r="B66" s="115" t="s">
        <v>127</v>
      </c>
      <c r="C66" s="35"/>
      <c r="D66" s="277"/>
      <c r="E66" s="35"/>
      <c r="F66" s="35"/>
      <c r="G66" s="280">
        <f t="shared" ref="G66:BN66" si="19">$D66*(1+HLOOKUP(G$5,$G$1:$L$3,$L$3))*G20</f>
        <v>0</v>
      </c>
      <c r="H66" s="280">
        <f t="shared" si="19"/>
        <v>0</v>
      </c>
      <c r="I66" s="280">
        <f t="shared" si="19"/>
        <v>0</v>
      </c>
      <c r="J66" s="280">
        <f t="shared" si="19"/>
        <v>0</v>
      </c>
      <c r="K66" s="280">
        <f t="shared" si="19"/>
        <v>0</v>
      </c>
      <c r="L66" s="280">
        <f t="shared" si="19"/>
        <v>0</v>
      </c>
      <c r="M66" s="280">
        <f t="shared" si="19"/>
        <v>0</v>
      </c>
      <c r="N66" s="280">
        <f t="shared" si="19"/>
        <v>0</v>
      </c>
      <c r="O66" s="280">
        <f t="shared" si="19"/>
        <v>0</v>
      </c>
      <c r="P66" s="280">
        <f t="shared" si="19"/>
        <v>0</v>
      </c>
      <c r="Q66" s="280">
        <f t="shared" si="19"/>
        <v>0</v>
      </c>
      <c r="R66" s="280">
        <f t="shared" si="19"/>
        <v>0</v>
      </c>
      <c r="S66" s="280">
        <f t="shared" si="19"/>
        <v>0</v>
      </c>
      <c r="T66" s="280">
        <f t="shared" si="19"/>
        <v>0</v>
      </c>
      <c r="U66" s="280">
        <f t="shared" si="19"/>
        <v>0</v>
      </c>
      <c r="V66" s="280">
        <f t="shared" si="19"/>
        <v>0</v>
      </c>
      <c r="W66" s="280">
        <f t="shared" si="19"/>
        <v>0</v>
      </c>
      <c r="X66" s="280">
        <f t="shared" si="19"/>
        <v>0</v>
      </c>
      <c r="Y66" s="280">
        <f t="shared" si="19"/>
        <v>0</v>
      </c>
      <c r="Z66" s="280">
        <f t="shared" si="19"/>
        <v>0</v>
      </c>
      <c r="AA66" s="280">
        <f t="shared" si="19"/>
        <v>0</v>
      </c>
      <c r="AB66" s="280">
        <f t="shared" si="19"/>
        <v>0</v>
      </c>
      <c r="AC66" s="280">
        <f t="shared" si="19"/>
        <v>0</v>
      </c>
      <c r="AD66" s="280">
        <f t="shared" si="19"/>
        <v>0</v>
      </c>
      <c r="AE66" s="280">
        <f t="shared" si="19"/>
        <v>0</v>
      </c>
      <c r="AF66" s="280">
        <f t="shared" si="19"/>
        <v>0</v>
      </c>
      <c r="AG66" s="280">
        <f t="shared" si="19"/>
        <v>0</v>
      </c>
      <c r="AH66" s="280">
        <f t="shared" si="19"/>
        <v>0</v>
      </c>
      <c r="AI66" s="280">
        <f t="shared" si="19"/>
        <v>0</v>
      </c>
      <c r="AJ66" s="280">
        <f t="shared" si="19"/>
        <v>0</v>
      </c>
      <c r="AK66" s="280">
        <f t="shared" si="19"/>
        <v>0</v>
      </c>
      <c r="AL66" s="280">
        <f t="shared" si="19"/>
        <v>0</v>
      </c>
      <c r="AM66" s="280">
        <f t="shared" si="19"/>
        <v>0</v>
      </c>
      <c r="AN66" s="280">
        <f t="shared" si="19"/>
        <v>0</v>
      </c>
      <c r="AO66" s="280">
        <f t="shared" si="19"/>
        <v>0</v>
      </c>
      <c r="AP66" s="280">
        <f t="shared" si="19"/>
        <v>0</v>
      </c>
      <c r="AQ66" s="280">
        <f t="shared" si="19"/>
        <v>0</v>
      </c>
      <c r="AR66" s="280">
        <f t="shared" si="19"/>
        <v>0</v>
      </c>
      <c r="AS66" s="280">
        <f t="shared" si="19"/>
        <v>0</v>
      </c>
      <c r="AT66" s="280">
        <f t="shared" si="19"/>
        <v>0</v>
      </c>
      <c r="AU66" s="280">
        <f t="shared" si="19"/>
        <v>0</v>
      </c>
      <c r="AV66" s="280">
        <f t="shared" si="19"/>
        <v>0</v>
      </c>
      <c r="AW66" s="280">
        <f t="shared" si="19"/>
        <v>0</v>
      </c>
      <c r="AX66" s="280">
        <f t="shared" si="19"/>
        <v>0</v>
      </c>
      <c r="AY66" s="280">
        <f t="shared" si="19"/>
        <v>0</v>
      </c>
      <c r="AZ66" s="280">
        <f t="shared" si="19"/>
        <v>0</v>
      </c>
      <c r="BA66" s="280">
        <f t="shared" si="19"/>
        <v>0</v>
      </c>
      <c r="BB66" s="280">
        <f t="shared" si="19"/>
        <v>0</v>
      </c>
      <c r="BC66" s="280">
        <f t="shared" si="19"/>
        <v>0</v>
      </c>
      <c r="BD66" s="280">
        <f t="shared" si="19"/>
        <v>0</v>
      </c>
      <c r="BE66" s="280">
        <f t="shared" si="19"/>
        <v>0</v>
      </c>
      <c r="BF66" s="280">
        <f t="shared" si="19"/>
        <v>0</v>
      </c>
      <c r="BG66" s="280">
        <f t="shared" si="19"/>
        <v>0</v>
      </c>
      <c r="BH66" s="280">
        <f t="shared" si="19"/>
        <v>0</v>
      </c>
      <c r="BI66" s="280">
        <f t="shared" si="19"/>
        <v>0</v>
      </c>
      <c r="BJ66" s="280">
        <f t="shared" si="19"/>
        <v>0</v>
      </c>
      <c r="BK66" s="280">
        <f t="shared" si="19"/>
        <v>0</v>
      </c>
      <c r="BL66" s="280">
        <f t="shared" si="19"/>
        <v>0</v>
      </c>
      <c r="BM66" s="280">
        <f t="shared" si="19"/>
        <v>0</v>
      </c>
      <c r="BN66" s="281">
        <f t="shared" si="19"/>
        <v>0</v>
      </c>
      <c r="BO66" t="s">
        <v>101</v>
      </c>
    </row>
    <row r="67" spans="2:67">
      <c r="B67" s="115" t="s">
        <v>243</v>
      </c>
      <c r="C67" s="35"/>
      <c r="D67" s="277"/>
      <c r="E67" s="35"/>
      <c r="F67" s="35"/>
      <c r="G67" s="280">
        <f t="shared" ref="G67:BN67" si="20">$D67*(1+HLOOKUP(G$5,$G$1:$L$3,$L$3))*G21</f>
        <v>0</v>
      </c>
      <c r="H67" s="280">
        <f t="shared" si="20"/>
        <v>0</v>
      </c>
      <c r="I67" s="280">
        <f t="shared" si="20"/>
        <v>0</v>
      </c>
      <c r="J67" s="280">
        <f t="shared" si="20"/>
        <v>0</v>
      </c>
      <c r="K67" s="280">
        <f t="shared" si="20"/>
        <v>0</v>
      </c>
      <c r="L67" s="280">
        <f t="shared" si="20"/>
        <v>0</v>
      </c>
      <c r="M67" s="280">
        <f t="shared" si="20"/>
        <v>0</v>
      </c>
      <c r="N67" s="280">
        <f t="shared" si="20"/>
        <v>0</v>
      </c>
      <c r="O67" s="280">
        <f t="shared" si="20"/>
        <v>0</v>
      </c>
      <c r="P67" s="280">
        <f t="shared" si="20"/>
        <v>0</v>
      </c>
      <c r="Q67" s="280">
        <f t="shared" si="20"/>
        <v>0</v>
      </c>
      <c r="R67" s="280">
        <f t="shared" si="20"/>
        <v>0</v>
      </c>
      <c r="S67" s="280">
        <f t="shared" si="20"/>
        <v>0</v>
      </c>
      <c r="T67" s="280">
        <f t="shared" si="20"/>
        <v>0</v>
      </c>
      <c r="U67" s="280">
        <f t="shared" si="20"/>
        <v>0</v>
      </c>
      <c r="V67" s="280">
        <f t="shared" si="20"/>
        <v>0</v>
      </c>
      <c r="W67" s="280">
        <f t="shared" si="20"/>
        <v>0</v>
      </c>
      <c r="X67" s="280">
        <f t="shared" si="20"/>
        <v>0</v>
      </c>
      <c r="Y67" s="280">
        <f t="shared" si="20"/>
        <v>0</v>
      </c>
      <c r="Z67" s="280">
        <f t="shared" si="20"/>
        <v>0</v>
      </c>
      <c r="AA67" s="280">
        <f t="shared" si="20"/>
        <v>0</v>
      </c>
      <c r="AB67" s="280">
        <f t="shared" si="20"/>
        <v>0</v>
      </c>
      <c r="AC67" s="280">
        <f t="shared" si="20"/>
        <v>0</v>
      </c>
      <c r="AD67" s="280">
        <f t="shared" si="20"/>
        <v>0</v>
      </c>
      <c r="AE67" s="280">
        <f t="shared" si="20"/>
        <v>0</v>
      </c>
      <c r="AF67" s="280">
        <f t="shared" si="20"/>
        <v>0</v>
      </c>
      <c r="AG67" s="280">
        <f t="shared" si="20"/>
        <v>0</v>
      </c>
      <c r="AH67" s="280">
        <f t="shared" si="20"/>
        <v>0</v>
      </c>
      <c r="AI67" s="280">
        <f t="shared" si="20"/>
        <v>0</v>
      </c>
      <c r="AJ67" s="280">
        <f t="shared" si="20"/>
        <v>0</v>
      </c>
      <c r="AK67" s="280">
        <f t="shared" si="20"/>
        <v>0</v>
      </c>
      <c r="AL67" s="280">
        <f t="shared" si="20"/>
        <v>0</v>
      </c>
      <c r="AM67" s="280">
        <f t="shared" si="20"/>
        <v>0</v>
      </c>
      <c r="AN67" s="280">
        <f t="shared" si="20"/>
        <v>0</v>
      </c>
      <c r="AO67" s="280">
        <f t="shared" si="20"/>
        <v>0</v>
      </c>
      <c r="AP67" s="280">
        <f t="shared" si="20"/>
        <v>0</v>
      </c>
      <c r="AQ67" s="280">
        <f t="shared" si="20"/>
        <v>0</v>
      </c>
      <c r="AR67" s="280">
        <f t="shared" si="20"/>
        <v>0</v>
      </c>
      <c r="AS67" s="280">
        <f t="shared" si="20"/>
        <v>0</v>
      </c>
      <c r="AT67" s="280">
        <f t="shared" si="20"/>
        <v>0</v>
      </c>
      <c r="AU67" s="280">
        <f t="shared" si="20"/>
        <v>0</v>
      </c>
      <c r="AV67" s="280">
        <f t="shared" si="20"/>
        <v>0</v>
      </c>
      <c r="AW67" s="280">
        <f t="shared" si="20"/>
        <v>0</v>
      </c>
      <c r="AX67" s="280">
        <f t="shared" si="20"/>
        <v>0</v>
      </c>
      <c r="AY67" s="280">
        <f t="shared" si="20"/>
        <v>0</v>
      </c>
      <c r="AZ67" s="280">
        <f t="shared" si="20"/>
        <v>0</v>
      </c>
      <c r="BA67" s="280">
        <f t="shared" si="20"/>
        <v>0</v>
      </c>
      <c r="BB67" s="280">
        <f t="shared" si="20"/>
        <v>0</v>
      </c>
      <c r="BC67" s="280">
        <f t="shared" si="20"/>
        <v>0</v>
      </c>
      <c r="BD67" s="280">
        <f t="shared" si="20"/>
        <v>0</v>
      </c>
      <c r="BE67" s="280">
        <f t="shared" si="20"/>
        <v>0</v>
      </c>
      <c r="BF67" s="280">
        <f t="shared" si="20"/>
        <v>0</v>
      </c>
      <c r="BG67" s="280">
        <f t="shared" si="20"/>
        <v>0</v>
      </c>
      <c r="BH67" s="280">
        <f t="shared" si="20"/>
        <v>0</v>
      </c>
      <c r="BI67" s="280">
        <f t="shared" si="20"/>
        <v>0</v>
      </c>
      <c r="BJ67" s="280">
        <f t="shared" si="20"/>
        <v>0</v>
      </c>
      <c r="BK67" s="280">
        <f t="shared" si="20"/>
        <v>0</v>
      </c>
      <c r="BL67" s="280">
        <f t="shared" si="20"/>
        <v>0</v>
      </c>
      <c r="BM67" s="280">
        <f t="shared" si="20"/>
        <v>0</v>
      </c>
      <c r="BN67" s="281">
        <f t="shared" si="20"/>
        <v>0</v>
      </c>
      <c r="BO67" t="s">
        <v>101</v>
      </c>
    </row>
    <row r="68" spans="2:67">
      <c r="B68" s="115" t="s">
        <v>128</v>
      </c>
      <c r="C68" s="35"/>
      <c r="D68" s="277">
        <v>35000</v>
      </c>
      <c r="E68" s="35"/>
      <c r="F68" s="35"/>
      <c r="G68" s="280">
        <f t="shared" ref="G68:BN68" si="21">$D68*(1+HLOOKUP(G$5,$G$1:$L$3,$L$3))*G22</f>
        <v>245000</v>
      </c>
      <c r="H68" s="280">
        <f t="shared" si="21"/>
        <v>245000</v>
      </c>
      <c r="I68" s="280">
        <f t="shared" si="21"/>
        <v>245000</v>
      </c>
      <c r="J68" s="280">
        <f t="shared" si="21"/>
        <v>245000</v>
      </c>
      <c r="K68" s="280">
        <f t="shared" si="21"/>
        <v>245000</v>
      </c>
      <c r="L68" s="280">
        <f t="shared" si="21"/>
        <v>245000</v>
      </c>
      <c r="M68" s="280">
        <f t="shared" si="21"/>
        <v>245000</v>
      </c>
      <c r="N68" s="280">
        <f t="shared" si="21"/>
        <v>245000</v>
      </c>
      <c r="O68" s="280">
        <f t="shared" si="21"/>
        <v>245000</v>
      </c>
      <c r="P68" s="280">
        <f t="shared" si="21"/>
        <v>245000</v>
      </c>
      <c r="Q68" s="280">
        <f t="shared" si="21"/>
        <v>245000</v>
      </c>
      <c r="R68" s="280">
        <f t="shared" si="21"/>
        <v>245000</v>
      </c>
      <c r="S68" s="280">
        <f t="shared" si="21"/>
        <v>340200</v>
      </c>
      <c r="T68" s="280">
        <f t="shared" si="21"/>
        <v>340200</v>
      </c>
      <c r="U68" s="280">
        <f t="shared" si="21"/>
        <v>340200</v>
      </c>
      <c r="V68" s="280">
        <f t="shared" si="21"/>
        <v>340200</v>
      </c>
      <c r="W68" s="280">
        <f t="shared" si="21"/>
        <v>340200</v>
      </c>
      <c r="X68" s="280">
        <f t="shared" si="21"/>
        <v>340200</v>
      </c>
      <c r="Y68" s="280">
        <f t="shared" si="21"/>
        <v>340200</v>
      </c>
      <c r="Z68" s="280">
        <f t="shared" si="21"/>
        <v>340200</v>
      </c>
      <c r="AA68" s="280">
        <f t="shared" si="21"/>
        <v>340200</v>
      </c>
      <c r="AB68" s="280">
        <f t="shared" si="21"/>
        <v>340200</v>
      </c>
      <c r="AC68" s="280">
        <f t="shared" si="21"/>
        <v>340200</v>
      </c>
      <c r="AD68" s="280">
        <f t="shared" si="21"/>
        <v>340200</v>
      </c>
      <c r="AE68" s="280">
        <f t="shared" si="21"/>
        <v>449064</v>
      </c>
      <c r="AF68" s="280">
        <f t="shared" si="21"/>
        <v>449064</v>
      </c>
      <c r="AG68" s="280">
        <f t="shared" si="21"/>
        <v>449064</v>
      </c>
      <c r="AH68" s="280">
        <f t="shared" si="21"/>
        <v>449064</v>
      </c>
      <c r="AI68" s="280">
        <f t="shared" si="21"/>
        <v>449064</v>
      </c>
      <c r="AJ68" s="280">
        <f t="shared" si="21"/>
        <v>449064</v>
      </c>
      <c r="AK68" s="280">
        <f t="shared" si="21"/>
        <v>449064</v>
      </c>
      <c r="AL68" s="280">
        <f t="shared" si="21"/>
        <v>449064</v>
      </c>
      <c r="AM68" s="280">
        <f t="shared" si="21"/>
        <v>449064</v>
      </c>
      <c r="AN68" s="280">
        <f t="shared" si="21"/>
        <v>449064</v>
      </c>
      <c r="AO68" s="280">
        <f t="shared" si="21"/>
        <v>449064</v>
      </c>
      <c r="AP68" s="280">
        <f t="shared" si="21"/>
        <v>449064</v>
      </c>
      <c r="AQ68" s="280">
        <f t="shared" si="21"/>
        <v>573168.96000000008</v>
      </c>
      <c r="AR68" s="280">
        <f t="shared" si="21"/>
        <v>573168.96000000008</v>
      </c>
      <c r="AS68" s="280">
        <f t="shared" si="21"/>
        <v>573168.96000000008</v>
      </c>
      <c r="AT68" s="280">
        <f t="shared" si="21"/>
        <v>573168.96000000008</v>
      </c>
      <c r="AU68" s="280">
        <f t="shared" si="21"/>
        <v>573168.96000000008</v>
      </c>
      <c r="AV68" s="280">
        <f t="shared" si="21"/>
        <v>573168.96000000008</v>
      </c>
      <c r="AW68" s="280">
        <f t="shared" si="21"/>
        <v>573168.96000000008</v>
      </c>
      <c r="AX68" s="280">
        <f t="shared" si="21"/>
        <v>573168.96000000008</v>
      </c>
      <c r="AY68" s="280">
        <f t="shared" si="21"/>
        <v>573168.96000000008</v>
      </c>
      <c r="AZ68" s="280">
        <f t="shared" si="21"/>
        <v>573168.96000000008</v>
      </c>
      <c r="BA68" s="280">
        <f t="shared" si="21"/>
        <v>573168.96000000008</v>
      </c>
      <c r="BB68" s="280">
        <f t="shared" si="21"/>
        <v>573168.96000000008</v>
      </c>
      <c r="BC68" s="280">
        <f t="shared" si="21"/>
        <v>714256.70400000014</v>
      </c>
      <c r="BD68" s="280">
        <f t="shared" si="21"/>
        <v>714256.70400000014</v>
      </c>
      <c r="BE68" s="280">
        <f t="shared" si="21"/>
        <v>714256.70400000014</v>
      </c>
      <c r="BF68" s="280">
        <f t="shared" si="21"/>
        <v>714256.70400000014</v>
      </c>
      <c r="BG68" s="280">
        <f t="shared" si="21"/>
        <v>714256.70400000014</v>
      </c>
      <c r="BH68" s="280">
        <f t="shared" si="21"/>
        <v>714256.70400000014</v>
      </c>
      <c r="BI68" s="280">
        <f t="shared" si="21"/>
        <v>714256.70400000014</v>
      </c>
      <c r="BJ68" s="280">
        <f t="shared" si="21"/>
        <v>714256.70400000014</v>
      </c>
      <c r="BK68" s="280">
        <f t="shared" si="21"/>
        <v>714256.70400000014</v>
      </c>
      <c r="BL68" s="280">
        <f t="shared" si="21"/>
        <v>714256.70400000014</v>
      </c>
      <c r="BM68" s="280">
        <f t="shared" si="21"/>
        <v>714256.70400000014</v>
      </c>
      <c r="BN68" s="281">
        <f t="shared" si="21"/>
        <v>714256.70400000014</v>
      </c>
      <c r="BO68" t="s">
        <v>101</v>
      </c>
    </row>
    <row r="69" spans="2:67">
      <c r="B69" s="115" t="s">
        <v>129</v>
      </c>
      <c r="C69" s="35"/>
      <c r="D69" s="277">
        <v>17000</v>
      </c>
      <c r="E69" s="35"/>
      <c r="F69" s="35"/>
      <c r="G69" s="280">
        <f t="shared" ref="G69:BN69" si="22">$D69*(1+HLOOKUP(G$5,$G$1:$L$3,$L$3))*G23</f>
        <v>68000</v>
      </c>
      <c r="H69" s="280">
        <f t="shared" si="22"/>
        <v>68000</v>
      </c>
      <c r="I69" s="280">
        <f t="shared" si="22"/>
        <v>68000</v>
      </c>
      <c r="J69" s="280">
        <f t="shared" si="22"/>
        <v>68000</v>
      </c>
      <c r="K69" s="280">
        <f t="shared" si="22"/>
        <v>68000</v>
      </c>
      <c r="L69" s="280">
        <f t="shared" si="22"/>
        <v>68000</v>
      </c>
      <c r="M69" s="280">
        <f t="shared" si="22"/>
        <v>68000</v>
      </c>
      <c r="N69" s="280">
        <f t="shared" si="22"/>
        <v>68000</v>
      </c>
      <c r="O69" s="280">
        <f t="shared" si="22"/>
        <v>68000</v>
      </c>
      <c r="P69" s="280">
        <f t="shared" si="22"/>
        <v>68000</v>
      </c>
      <c r="Q69" s="280">
        <f t="shared" si="22"/>
        <v>68000</v>
      </c>
      <c r="R69" s="280">
        <f t="shared" si="22"/>
        <v>68000</v>
      </c>
      <c r="S69" s="280">
        <f t="shared" si="22"/>
        <v>110160</v>
      </c>
      <c r="T69" s="280">
        <f t="shared" si="22"/>
        <v>110160</v>
      </c>
      <c r="U69" s="280">
        <f t="shared" si="22"/>
        <v>110160</v>
      </c>
      <c r="V69" s="280">
        <f t="shared" si="22"/>
        <v>110160</v>
      </c>
      <c r="W69" s="280">
        <f t="shared" si="22"/>
        <v>110160</v>
      </c>
      <c r="X69" s="280">
        <f t="shared" si="22"/>
        <v>110160</v>
      </c>
      <c r="Y69" s="280">
        <f t="shared" si="22"/>
        <v>110160</v>
      </c>
      <c r="Z69" s="280">
        <f t="shared" si="22"/>
        <v>110160</v>
      </c>
      <c r="AA69" s="280">
        <f t="shared" si="22"/>
        <v>110160</v>
      </c>
      <c r="AB69" s="280">
        <f t="shared" si="22"/>
        <v>110160</v>
      </c>
      <c r="AC69" s="280">
        <f t="shared" si="22"/>
        <v>110160</v>
      </c>
      <c r="AD69" s="280">
        <f t="shared" si="22"/>
        <v>110160</v>
      </c>
      <c r="AE69" s="280">
        <f t="shared" si="22"/>
        <v>158630.40000000002</v>
      </c>
      <c r="AF69" s="280">
        <f t="shared" si="22"/>
        <v>158630.40000000002</v>
      </c>
      <c r="AG69" s="280">
        <f t="shared" si="22"/>
        <v>158630.40000000002</v>
      </c>
      <c r="AH69" s="280">
        <f t="shared" si="22"/>
        <v>158630.40000000002</v>
      </c>
      <c r="AI69" s="280">
        <f t="shared" si="22"/>
        <v>158630.40000000002</v>
      </c>
      <c r="AJ69" s="280">
        <f t="shared" si="22"/>
        <v>158630.40000000002</v>
      </c>
      <c r="AK69" s="280">
        <f t="shared" si="22"/>
        <v>158630.40000000002</v>
      </c>
      <c r="AL69" s="280">
        <f t="shared" si="22"/>
        <v>158630.40000000002</v>
      </c>
      <c r="AM69" s="280">
        <f t="shared" si="22"/>
        <v>158630.40000000002</v>
      </c>
      <c r="AN69" s="280">
        <f t="shared" si="22"/>
        <v>158630.40000000002</v>
      </c>
      <c r="AO69" s="280">
        <f t="shared" si="22"/>
        <v>158630.40000000002</v>
      </c>
      <c r="AP69" s="280">
        <f t="shared" si="22"/>
        <v>158630.40000000002</v>
      </c>
      <c r="AQ69" s="280">
        <f t="shared" si="22"/>
        <v>214151.04000000004</v>
      </c>
      <c r="AR69" s="280">
        <f t="shared" si="22"/>
        <v>214151.04000000004</v>
      </c>
      <c r="AS69" s="280">
        <f t="shared" si="22"/>
        <v>214151.04000000004</v>
      </c>
      <c r="AT69" s="280">
        <f t="shared" si="22"/>
        <v>214151.04000000004</v>
      </c>
      <c r="AU69" s="280">
        <f t="shared" si="22"/>
        <v>214151.04000000004</v>
      </c>
      <c r="AV69" s="280">
        <f t="shared" si="22"/>
        <v>214151.04000000004</v>
      </c>
      <c r="AW69" s="280">
        <f t="shared" si="22"/>
        <v>214151.04000000004</v>
      </c>
      <c r="AX69" s="280">
        <f t="shared" si="22"/>
        <v>214151.04000000004</v>
      </c>
      <c r="AY69" s="280">
        <f t="shared" si="22"/>
        <v>214151.04000000004</v>
      </c>
      <c r="AZ69" s="280">
        <f t="shared" si="22"/>
        <v>214151.04000000004</v>
      </c>
      <c r="BA69" s="280">
        <f t="shared" si="22"/>
        <v>214151.04000000004</v>
      </c>
      <c r="BB69" s="280">
        <f t="shared" si="22"/>
        <v>214151.04000000004</v>
      </c>
      <c r="BC69" s="280">
        <f t="shared" si="22"/>
        <v>277539.74784000008</v>
      </c>
      <c r="BD69" s="280">
        <f t="shared" si="22"/>
        <v>277539.74784000008</v>
      </c>
      <c r="BE69" s="280">
        <f t="shared" si="22"/>
        <v>277539.74784000008</v>
      </c>
      <c r="BF69" s="280">
        <f t="shared" si="22"/>
        <v>277539.74784000008</v>
      </c>
      <c r="BG69" s="280">
        <f t="shared" si="22"/>
        <v>277539.74784000008</v>
      </c>
      <c r="BH69" s="280">
        <f t="shared" si="22"/>
        <v>277539.74784000008</v>
      </c>
      <c r="BI69" s="280">
        <f t="shared" si="22"/>
        <v>277539.74784000008</v>
      </c>
      <c r="BJ69" s="280">
        <f t="shared" si="22"/>
        <v>277539.74784000008</v>
      </c>
      <c r="BK69" s="280">
        <f t="shared" si="22"/>
        <v>277539.74784000008</v>
      </c>
      <c r="BL69" s="280">
        <f t="shared" si="22"/>
        <v>277539.74784000008</v>
      </c>
      <c r="BM69" s="280">
        <f t="shared" si="22"/>
        <v>277539.74784000008</v>
      </c>
      <c r="BN69" s="281">
        <f t="shared" si="22"/>
        <v>277539.74784000008</v>
      </c>
      <c r="BO69" t="s">
        <v>101</v>
      </c>
    </row>
    <row r="70" spans="2:67">
      <c r="B70" s="115"/>
      <c r="C70" s="35"/>
      <c r="D70" s="277"/>
      <c r="E70" s="35"/>
      <c r="F70" s="35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0"/>
      <c r="BM70" s="280"/>
      <c r="BN70" s="281"/>
      <c r="BO70" t="s">
        <v>101</v>
      </c>
    </row>
    <row r="71" spans="2:67">
      <c r="B71" s="247" t="s">
        <v>130</v>
      </c>
      <c r="C71" s="35"/>
      <c r="D71" s="277"/>
      <c r="E71" s="35"/>
      <c r="F71" s="35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1"/>
      <c r="BO71" t="s">
        <v>101</v>
      </c>
    </row>
    <row r="72" spans="2:67">
      <c r="B72" s="115" t="s">
        <v>131</v>
      </c>
      <c r="C72" s="35"/>
      <c r="D72" s="277">
        <v>55000</v>
      </c>
      <c r="E72" s="35"/>
      <c r="F72" s="35"/>
      <c r="G72" s="280">
        <f t="shared" ref="G72:BN72" si="23">$D72*(1+HLOOKUP(G$5,$G$1:$L$3,$L$3))*G26</f>
        <v>55000</v>
      </c>
      <c r="H72" s="280">
        <f t="shared" si="23"/>
        <v>55000</v>
      </c>
      <c r="I72" s="280">
        <f t="shared" si="23"/>
        <v>55000</v>
      </c>
      <c r="J72" s="280">
        <f t="shared" si="23"/>
        <v>55000</v>
      </c>
      <c r="K72" s="280">
        <f t="shared" si="23"/>
        <v>55000</v>
      </c>
      <c r="L72" s="280">
        <f t="shared" si="23"/>
        <v>55000</v>
      </c>
      <c r="M72" s="280">
        <f t="shared" si="23"/>
        <v>55000</v>
      </c>
      <c r="N72" s="280">
        <f t="shared" si="23"/>
        <v>55000</v>
      </c>
      <c r="O72" s="280">
        <f t="shared" si="23"/>
        <v>55000</v>
      </c>
      <c r="P72" s="280">
        <f t="shared" si="23"/>
        <v>55000</v>
      </c>
      <c r="Q72" s="280">
        <f t="shared" si="23"/>
        <v>55000</v>
      </c>
      <c r="R72" s="280">
        <f t="shared" si="23"/>
        <v>55000</v>
      </c>
      <c r="S72" s="280">
        <f t="shared" si="23"/>
        <v>59400.000000000007</v>
      </c>
      <c r="T72" s="280">
        <f t="shared" si="23"/>
        <v>59400.000000000007</v>
      </c>
      <c r="U72" s="280">
        <f t="shared" si="23"/>
        <v>59400.000000000007</v>
      </c>
      <c r="V72" s="280">
        <f t="shared" si="23"/>
        <v>59400.000000000007</v>
      </c>
      <c r="W72" s="280">
        <f t="shared" si="23"/>
        <v>59400.000000000007</v>
      </c>
      <c r="X72" s="280">
        <f t="shared" si="23"/>
        <v>59400.000000000007</v>
      </c>
      <c r="Y72" s="280">
        <f t="shared" si="23"/>
        <v>59400.000000000007</v>
      </c>
      <c r="Z72" s="280">
        <f t="shared" si="23"/>
        <v>59400.000000000007</v>
      </c>
      <c r="AA72" s="280">
        <f t="shared" si="23"/>
        <v>59400.000000000007</v>
      </c>
      <c r="AB72" s="280">
        <f t="shared" si="23"/>
        <v>59400.000000000007</v>
      </c>
      <c r="AC72" s="280">
        <f t="shared" si="23"/>
        <v>59400.000000000007</v>
      </c>
      <c r="AD72" s="280">
        <f t="shared" si="23"/>
        <v>59400.000000000007</v>
      </c>
      <c r="AE72" s="280">
        <f t="shared" si="23"/>
        <v>64152.000000000007</v>
      </c>
      <c r="AF72" s="280">
        <f t="shared" si="23"/>
        <v>64152.000000000007</v>
      </c>
      <c r="AG72" s="280">
        <f t="shared" si="23"/>
        <v>64152.000000000007</v>
      </c>
      <c r="AH72" s="280">
        <f t="shared" si="23"/>
        <v>64152.000000000007</v>
      </c>
      <c r="AI72" s="280">
        <f t="shared" si="23"/>
        <v>64152.000000000007</v>
      </c>
      <c r="AJ72" s="280">
        <f t="shared" si="23"/>
        <v>64152.000000000007</v>
      </c>
      <c r="AK72" s="280">
        <f t="shared" si="23"/>
        <v>64152.000000000007</v>
      </c>
      <c r="AL72" s="280">
        <f t="shared" si="23"/>
        <v>64152.000000000007</v>
      </c>
      <c r="AM72" s="280">
        <f t="shared" si="23"/>
        <v>64152.000000000007</v>
      </c>
      <c r="AN72" s="280">
        <f t="shared" si="23"/>
        <v>64152.000000000007</v>
      </c>
      <c r="AO72" s="280">
        <f t="shared" si="23"/>
        <v>64152.000000000007</v>
      </c>
      <c r="AP72" s="280">
        <f t="shared" si="23"/>
        <v>64152.000000000007</v>
      </c>
      <c r="AQ72" s="280">
        <f t="shared" si="23"/>
        <v>69284.160000000003</v>
      </c>
      <c r="AR72" s="280">
        <f t="shared" si="23"/>
        <v>69284.160000000003</v>
      </c>
      <c r="AS72" s="280">
        <f t="shared" si="23"/>
        <v>69284.160000000003</v>
      </c>
      <c r="AT72" s="280">
        <f t="shared" si="23"/>
        <v>69284.160000000003</v>
      </c>
      <c r="AU72" s="280">
        <f t="shared" si="23"/>
        <v>69284.160000000003</v>
      </c>
      <c r="AV72" s="280">
        <f t="shared" si="23"/>
        <v>69284.160000000003</v>
      </c>
      <c r="AW72" s="280">
        <f t="shared" si="23"/>
        <v>69284.160000000003</v>
      </c>
      <c r="AX72" s="280">
        <f t="shared" si="23"/>
        <v>69284.160000000003</v>
      </c>
      <c r="AY72" s="280">
        <f t="shared" si="23"/>
        <v>69284.160000000003</v>
      </c>
      <c r="AZ72" s="280">
        <f t="shared" si="23"/>
        <v>69284.160000000003</v>
      </c>
      <c r="BA72" s="280">
        <f t="shared" si="23"/>
        <v>69284.160000000003</v>
      </c>
      <c r="BB72" s="280">
        <f t="shared" si="23"/>
        <v>69284.160000000003</v>
      </c>
      <c r="BC72" s="280">
        <f t="shared" si="23"/>
        <v>74826.892800000016</v>
      </c>
      <c r="BD72" s="280">
        <f t="shared" si="23"/>
        <v>74826.892800000016</v>
      </c>
      <c r="BE72" s="280">
        <f t="shared" si="23"/>
        <v>74826.892800000016</v>
      </c>
      <c r="BF72" s="280">
        <f t="shared" si="23"/>
        <v>74826.892800000016</v>
      </c>
      <c r="BG72" s="280">
        <f t="shared" si="23"/>
        <v>74826.892800000016</v>
      </c>
      <c r="BH72" s="280">
        <f t="shared" si="23"/>
        <v>74826.892800000016</v>
      </c>
      <c r="BI72" s="280">
        <f t="shared" si="23"/>
        <v>74826.892800000016</v>
      </c>
      <c r="BJ72" s="280">
        <f t="shared" si="23"/>
        <v>74826.892800000016</v>
      </c>
      <c r="BK72" s="280">
        <f t="shared" si="23"/>
        <v>74826.892800000016</v>
      </c>
      <c r="BL72" s="280">
        <f t="shared" si="23"/>
        <v>74826.892800000016</v>
      </c>
      <c r="BM72" s="280">
        <f t="shared" si="23"/>
        <v>74826.892800000016</v>
      </c>
      <c r="BN72" s="281">
        <f t="shared" si="23"/>
        <v>74826.892800000016</v>
      </c>
      <c r="BO72" t="s">
        <v>101</v>
      </c>
    </row>
    <row r="73" spans="2:67">
      <c r="B73" s="115" t="s">
        <v>132</v>
      </c>
      <c r="C73" s="35"/>
      <c r="D73" s="277">
        <v>30000</v>
      </c>
      <c r="E73" s="35"/>
      <c r="F73" s="35"/>
      <c r="G73" s="280">
        <f t="shared" ref="G73:BN73" si="24">$D73*(1+HLOOKUP(G$5,$G$1:$L$3,$L$3))*G27</f>
        <v>90000</v>
      </c>
      <c r="H73" s="280">
        <f t="shared" si="24"/>
        <v>90000</v>
      </c>
      <c r="I73" s="280">
        <f t="shared" si="24"/>
        <v>90000</v>
      </c>
      <c r="J73" s="280">
        <f t="shared" si="24"/>
        <v>90000</v>
      </c>
      <c r="K73" s="280">
        <f t="shared" si="24"/>
        <v>90000</v>
      </c>
      <c r="L73" s="280">
        <f t="shared" si="24"/>
        <v>90000</v>
      </c>
      <c r="M73" s="280">
        <f t="shared" si="24"/>
        <v>90000</v>
      </c>
      <c r="N73" s="280">
        <f t="shared" si="24"/>
        <v>90000</v>
      </c>
      <c r="O73" s="280">
        <f t="shared" si="24"/>
        <v>90000</v>
      </c>
      <c r="P73" s="280">
        <f t="shared" si="24"/>
        <v>90000</v>
      </c>
      <c r="Q73" s="280">
        <f t="shared" si="24"/>
        <v>90000</v>
      </c>
      <c r="R73" s="280">
        <f t="shared" si="24"/>
        <v>90000</v>
      </c>
      <c r="S73" s="280">
        <f t="shared" si="24"/>
        <v>129600.00000000001</v>
      </c>
      <c r="T73" s="280">
        <f t="shared" si="24"/>
        <v>129600.00000000001</v>
      </c>
      <c r="U73" s="280">
        <f t="shared" si="24"/>
        <v>129600.00000000001</v>
      </c>
      <c r="V73" s="280">
        <f t="shared" si="24"/>
        <v>129600.00000000001</v>
      </c>
      <c r="W73" s="280">
        <f t="shared" si="24"/>
        <v>129600.00000000001</v>
      </c>
      <c r="X73" s="280">
        <f t="shared" si="24"/>
        <v>129600.00000000001</v>
      </c>
      <c r="Y73" s="280">
        <f t="shared" si="24"/>
        <v>129600.00000000001</v>
      </c>
      <c r="Z73" s="280">
        <f t="shared" si="24"/>
        <v>129600.00000000001</v>
      </c>
      <c r="AA73" s="280">
        <f t="shared" si="24"/>
        <v>129600.00000000001</v>
      </c>
      <c r="AB73" s="280">
        <f t="shared" si="24"/>
        <v>129600.00000000001</v>
      </c>
      <c r="AC73" s="280">
        <f t="shared" si="24"/>
        <v>129600.00000000001</v>
      </c>
      <c r="AD73" s="280">
        <f t="shared" si="24"/>
        <v>129600.00000000001</v>
      </c>
      <c r="AE73" s="280">
        <f t="shared" si="24"/>
        <v>174960</v>
      </c>
      <c r="AF73" s="280">
        <f t="shared" si="24"/>
        <v>174960</v>
      </c>
      <c r="AG73" s="280">
        <f t="shared" si="24"/>
        <v>174960</v>
      </c>
      <c r="AH73" s="280">
        <f t="shared" si="24"/>
        <v>174960</v>
      </c>
      <c r="AI73" s="280">
        <f t="shared" si="24"/>
        <v>174960</v>
      </c>
      <c r="AJ73" s="280">
        <f t="shared" si="24"/>
        <v>174960</v>
      </c>
      <c r="AK73" s="280">
        <f t="shared" si="24"/>
        <v>174960</v>
      </c>
      <c r="AL73" s="280">
        <f t="shared" si="24"/>
        <v>174960</v>
      </c>
      <c r="AM73" s="280">
        <f t="shared" si="24"/>
        <v>174960</v>
      </c>
      <c r="AN73" s="280">
        <f t="shared" si="24"/>
        <v>174960</v>
      </c>
      <c r="AO73" s="280">
        <f t="shared" si="24"/>
        <v>174960</v>
      </c>
      <c r="AP73" s="280">
        <f t="shared" si="24"/>
        <v>174960</v>
      </c>
      <c r="AQ73" s="280">
        <f t="shared" si="24"/>
        <v>226748.16000000003</v>
      </c>
      <c r="AR73" s="280">
        <f t="shared" si="24"/>
        <v>226748.16000000003</v>
      </c>
      <c r="AS73" s="280">
        <f t="shared" si="24"/>
        <v>226748.16000000003</v>
      </c>
      <c r="AT73" s="280">
        <f t="shared" si="24"/>
        <v>226748.16000000003</v>
      </c>
      <c r="AU73" s="280">
        <f t="shared" si="24"/>
        <v>226748.16000000003</v>
      </c>
      <c r="AV73" s="280">
        <f t="shared" si="24"/>
        <v>226748.16000000003</v>
      </c>
      <c r="AW73" s="280">
        <f t="shared" si="24"/>
        <v>226748.16000000003</v>
      </c>
      <c r="AX73" s="280">
        <f t="shared" si="24"/>
        <v>226748.16000000003</v>
      </c>
      <c r="AY73" s="280">
        <f t="shared" si="24"/>
        <v>226748.16000000003</v>
      </c>
      <c r="AZ73" s="280">
        <f t="shared" si="24"/>
        <v>226748.16000000003</v>
      </c>
      <c r="BA73" s="280">
        <f t="shared" si="24"/>
        <v>226748.16000000003</v>
      </c>
      <c r="BB73" s="280">
        <f t="shared" si="24"/>
        <v>226748.16000000003</v>
      </c>
      <c r="BC73" s="280">
        <f t="shared" si="24"/>
        <v>285702.68160000007</v>
      </c>
      <c r="BD73" s="280">
        <f t="shared" si="24"/>
        <v>285702.68160000007</v>
      </c>
      <c r="BE73" s="280">
        <f t="shared" si="24"/>
        <v>285702.68160000007</v>
      </c>
      <c r="BF73" s="280">
        <f t="shared" si="24"/>
        <v>285702.68160000007</v>
      </c>
      <c r="BG73" s="280">
        <f t="shared" si="24"/>
        <v>285702.68160000007</v>
      </c>
      <c r="BH73" s="280">
        <f t="shared" si="24"/>
        <v>285702.68160000007</v>
      </c>
      <c r="BI73" s="280">
        <f t="shared" si="24"/>
        <v>285702.68160000007</v>
      </c>
      <c r="BJ73" s="280">
        <f t="shared" si="24"/>
        <v>285702.68160000007</v>
      </c>
      <c r="BK73" s="280">
        <f t="shared" si="24"/>
        <v>285702.68160000007</v>
      </c>
      <c r="BL73" s="280">
        <f t="shared" si="24"/>
        <v>285702.68160000007</v>
      </c>
      <c r="BM73" s="280">
        <f t="shared" si="24"/>
        <v>285702.68160000007</v>
      </c>
      <c r="BN73" s="281">
        <f t="shared" si="24"/>
        <v>285702.68160000007</v>
      </c>
      <c r="BO73" t="s">
        <v>101</v>
      </c>
    </row>
    <row r="74" spans="2:67">
      <c r="B74" s="115"/>
      <c r="C74" s="35"/>
      <c r="D74" s="277"/>
      <c r="E74" s="35"/>
      <c r="F74" s="35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1"/>
      <c r="BO74" t="s">
        <v>101</v>
      </c>
    </row>
    <row r="75" spans="2:67">
      <c r="B75" s="247" t="s">
        <v>244</v>
      </c>
      <c r="C75" s="35"/>
      <c r="D75" s="277"/>
      <c r="E75" s="35"/>
      <c r="F75" s="35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1"/>
      <c r="BO75" t="s">
        <v>101</v>
      </c>
    </row>
    <row r="76" spans="2:67">
      <c r="B76" s="115" t="s">
        <v>245</v>
      </c>
      <c r="C76" s="35"/>
      <c r="D76" s="277">
        <v>30000</v>
      </c>
      <c r="E76" s="35"/>
      <c r="F76" s="35"/>
      <c r="G76" s="280">
        <f t="shared" ref="G76:AL76" si="25">$D76*(1+HLOOKUP(G$5,$G$1:$L$3,$L$3))*G30</f>
        <v>30000</v>
      </c>
      <c r="H76" s="280">
        <f t="shared" si="25"/>
        <v>30000</v>
      </c>
      <c r="I76" s="280">
        <f t="shared" si="25"/>
        <v>30000</v>
      </c>
      <c r="J76" s="280">
        <f t="shared" si="25"/>
        <v>30000</v>
      </c>
      <c r="K76" s="280">
        <f t="shared" si="25"/>
        <v>30000</v>
      </c>
      <c r="L76" s="280">
        <f t="shared" si="25"/>
        <v>30000</v>
      </c>
      <c r="M76" s="280">
        <f t="shared" si="25"/>
        <v>30000</v>
      </c>
      <c r="N76" s="280">
        <f t="shared" si="25"/>
        <v>30000</v>
      </c>
      <c r="O76" s="280">
        <f t="shared" si="25"/>
        <v>30000</v>
      </c>
      <c r="P76" s="280">
        <f t="shared" si="25"/>
        <v>30000</v>
      </c>
      <c r="Q76" s="280">
        <f t="shared" si="25"/>
        <v>30000</v>
      </c>
      <c r="R76" s="280">
        <f t="shared" si="25"/>
        <v>30000</v>
      </c>
      <c r="S76" s="280">
        <f t="shared" si="25"/>
        <v>32400.000000000004</v>
      </c>
      <c r="T76" s="280">
        <f t="shared" si="25"/>
        <v>32400.000000000004</v>
      </c>
      <c r="U76" s="280">
        <f t="shared" si="25"/>
        <v>32400.000000000004</v>
      </c>
      <c r="V76" s="280">
        <f t="shared" si="25"/>
        <v>32400.000000000004</v>
      </c>
      <c r="W76" s="280">
        <f t="shared" si="25"/>
        <v>32400.000000000004</v>
      </c>
      <c r="X76" s="280">
        <f t="shared" si="25"/>
        <v>32400.000000000004</v>
      </c>
      <c r="Y76" s="280">
        <f t="shared" si="25"/>
        <v>32400.000000000004</v>
      </c>
      <c r="Z76" s="280">
        <f t="shared" si="25"/>
        <v>32400.000000000004</v>
      </c>
      <c r="AA76" s="280">
        <f t="shared" si="25"/>
        <v>32400.000000000004</v>
      </c>
      <c r="AB76" s="280">
        <f t="shared" si="25"/>
        <v>32400.000000000004</v>
      </c>
      <c r="AC76" s="280">
        <f t="shared" si="25"/>
        <v>32400.000000000004</v>
      </c>
      <c r="AD76" s="280">
        <f t="shared" si="25"/>
        <v>32400.000000000004</v>
      </c>
      <c r="AE76" s="280">
        <f t="shared" si="25"/>
        <v>34992</v>
      </c>
      <c r="AF76" s="280">
        <f t="shared" si="25"/>
        <v>34992</v>
      </c>
      <c r="AG76" s="280">
        <f t="shared" si="25"/>
        <v>34992</v>
      </c>
      <c r="AH76" s="280">
        <f t="shared" si="25"/>
        <v>34992</v>
      </c>
      <c r="AI76" s="280">
        <f t="shared" si="25"/>
        <v>34992</v>
      </c>
      <c r="AJ76" s="280">
        <f t="shared" si="25"/>
        <v>34992</v>
      </c>
      <c r="AK76" s="280">
        <f t="shared" si="25"/>
        <v>34992</v>
      </c>
      <c r="AL76" s="280">
        <f t="shared" si="25"/>
        <v>34992</v>
      </c>
      <c r="AM76" s="280">
        <f t="shared" ref="AM76:BN76" si="26">$D76*(1+HLOOKUP(AM$5,$G$1:$L$3,$L$3))*AM30</f>
        <v>34992</v>
      </c>
      <c r="AN76" s="280">
        <f t="shared" si="26"/>
        <v>34992</v>
      </c>
      <c r="AO76" s="280">
        <f t="shared" si="26"/>
        <v>34992</v>
      </c>
      <c r="AP76" s="280">
        <f t="shared" si="26"/>
        <v>34992</v>
      </c>
      <c r="AQ76" s="280">
        <f t="shared" si="26"/>
        <v>37791.360000000008</v>
      </c>
      <c r="AR76" s="280">
        <f t="shared" si="26"/>
        <v>37791.360000000008</v>
      </c>
      <c r="AS76" s="280">
        <f t="shared" si="26"/>
        <v>37791.360000000008</v>
      </c>
      <c r="AT76" s="280">
        <f t="shared" si="26"/>
        <v>37791.360000000008</v>
      </c>
      <c r="AU76" s="280">
        <f t="shared" si="26"/>
        <v>37791.360000000008</v>
      </c>
      <c r="AV76" s="280">
        <f t="shared" si="26"/>
        <v>37791.360000000008</v>
      </c>
      <c r="AW76" s="280">
        <f t="shared" si="26"/>
        <v>37791.360000000008</v>
      </c>
      <c r="AX76" s="280">
        <f t="shared" si="26"/>
        <v>37791.360000000008</v>
      </c>
      <c r="AY76" s="280">
        <f t="shared" si="26"/>
        <v>37791.360000000008</v>
      </c>
      <c r="AZ76" s="280">
        <f t="shared" si="26"/>
        <v>37791.360000000008</v>
      </c>
      <c r="BA76" s="280">
        <f t="shared" si="26"/>
        <v>37791.360000000008</v>
      </c>
      <c r="BB76" s="280">
        <f t="shared" si="26"/>
        <v>37791.360000000008</v>
      </c>
      <c r="BC76" s="280">
        <f t="shared" si="26"/>
        <v>40814.668800000007</v>
      </c>
      <c r="BD76" s="280">
        <f t="shared" si="26"/>
        <v>40814.668800000007</v>
      </c>
      <c r="BE76" s="280">
        <f t="shared" si="26"/>
        <v>40814.668800000007</v>
      </c>
      <c r="BF76" s="280">
        <f t="shared" si="26"/>
        <v>40814.668800000007</v>
      </c>
      <c r="BG76" s="280">
        <f t="shared" si="26"/>
        <v>40814.668800000007</v>
      </c>
      <c r="BH76" s="280">
        <f t="shared" si="26"/>
        <v>40814.668800000007</v>
      </c>
      <c r="BI76" s="280">
        <f t="shared" si="26"/>
        <v>40814.668800000007</v>
      </c>
      <c r="BJ76" s="280">
        <f t="shared" si="26"/>
        <v>40814.668800000007</v>
      </c>
      <c r="BK76" s="280">
        <f t="shared" si="26"/>
        <v>40814.668800000007</v>
      </c>
      <c r="BL76" s="280">
        <f t="shared" si="26"/>
        <v>40814.668800000007</v>
      </c>
      <c r="BM76" s="280">
        <f t="shared" si="26"/>
        <v>40814.668800000007</v>
      </c>
      <c r="BN76" s="281">
        <f t="shared" si="26"/>
        <v>40814.668800000007</v>
      </c>
      <c r="BO76" t="s">
        <v>101</v>
      </c>
    </row>
    <row r="77" spans="2:67">
      <c r="B77" s="115" t="s">
        <v>246</v>
      </c>
      <c r="C77" s="35"/>
      <c r="D77" s="277">
        <v>25000</v>
      </c>
      <c r="E77" s="35"/>
      <c r="F77" s="35"/>
      <c r="G77" s="280">
        <f t="shared" ref="G77:AL77" si="27">$D77*(1+HLOOKUP(G$5,$G$1:$L$3,$L$3))*G31</f>
        <v>100000</v>
      </c>
      <c r="H77" s="280">
        <f t="shared" si="27"/>
        <v>100000</v>
      </c>
      <c r="I77" s="280">
        <f t="shared" si="27"/>
        <v>100000</v>
      </c>
      <c r="J77" s="280">
        <f t="shared" si="27"/>
        <v>100000</v>
      </c>
      <c r="K77" s="280">
        <f t="shared" si="27"/>
        <v>100000</v>
      </c>
      <c r="L77" s="280">
        <f t="shared" si="27"/>
        <v>100000</v>
      </c>
      <c r="M77" s="280">
        <f t="shared" si="27"/>
        <v>100000</v>
      </c>
      <c r="N77" s="280">
        <f t="shared" si="27"/>
        <v>100000</v>
      </c>
      <c r="O77" s="280">
        <f t="shared" si="27"/>
        <v>100000</v>
      </c>
      <c r="P77" s="280">
        <f t="shared" si="27"/>
        <v>100000</v>
      </c>
      <c r="Q77" s="280">
        <f t="shared" si="27"/>
        <v>100000</v>
      </c>
      <c r="R77" s="280">
        <f t="shared" si="27"/>
        <v>100000</v>
      </c>
      <c r="S77" s="280">
        <f t="shared" si="27"/>
        <v>135000</v>
      </c>
      <c r="T77" s="280">
        <f t="shared" si="27"/>
        <v>135000</v>
      </c>
      <c r="U77" s="280">
        <f t="shared" si="27"/>
        <v>135000</v>
      </c>
      <c r="V77" s="280">
        <f t="shared" si="27"/>
        <v>135000</v>
      </c>
      <c r="W77" s="280">
        <f t="shared" si="27"/>
        <v>135000</v>
      </c>
      <c r="X77" s="280">
        <f t="shared" si="27"/>
        <v>135000</v>
      </c>
      <c r="Y77" s="280">
        <f t="shared" si="27"/>
        <v>135000</v>
      </c>
      <c r="Z77" s="280">
        <f t="shared" si="27"/>
        <v>135000</v>
      </c>
      <c r="AA77" s="280">
        <f t="shared" si="27"/>
        <v>135000</v>
      </c>
      <c r="AB77" s="280">
        <f t="shared" si="27"/>
        <v>135000</v>
      </c>
      <c r="AC77" s="280">
        <f t="shared" si="27"/>
        <v>135000</v>
      </c>
      <c r="AD77" s="280">
        <f t="shared" si="27"/>
        <v>135000</v>
      </c>
      <c r="AE77" s="280">
        <f t="shared" si="27"/>
        <v>174960.00000000003</v>
      </c>
      <c r="AF77" s="280">
        <f t="shared" si="27"/>
        <v>174960.00000000003</v>
      </c>
      <c r="AG77" s="280">
        <f t="shared" si="27"/>
        <v>174960.00000000003</v>
      </c>
      <c r="AH77" s="280">
        <f t="shared" si="27"/>
        <v>174960.00000000003</v>
      </c>
      <c r="AI77" s="280">
        <f t="shared" si="27"/>
        <v>174960.00000000003</v>
      </c>
      <c r="AJ77" s="280">
        <f t="shared" si="27"/>
        <v>174960.00000000003</v>
      </c>
      <c r="AK77" s="280">
        <f t="shared" si="27"/>
        <v>174960.00000000003</v>
      </c>
      <c r="AL77" s="280">
        <f t="shared" si="27"/>
        <v>174960.00000000003</v>
      </c>
      <c r="AM77" s="280">
        <f t="shared" ref="AM77:BN77" si="28">$D77*(1+HLOOKUP(AM$5,$G$1:$L$3,$L$3))*AM31</f>
        <v>174960.00000000003</v>
      </c>
      <c r="AN77" s="280">
        <f t="shared" si="28"/>
        <v>174960.00000000003</v>
      </c>
      <c r="AO77" s="280">
        <f t="shared" si="28"/>
        <v>174960.00000000003</v>
      </c>
      <c r="AP77" s="280">
        <f t="shared" si="28"/>
        <v>174960.00000000003</v>
      </c>
      <c r="AQ77" s="280">
        <f t="shared" si="28"/>
        <v>220449.60000000003</v>
      </c>
      <c r="AR77" s="280">
        <f t="shared" si="28"/>
        <v>220449.60000000003</v>
      </c>
      <c r="AS77" s="280">
        <f t="shared" si="28"/>
        <v>220449.60000000003</v>
      </c>
      <c r="AT77" s="280">
        <f t="shared" si="28"/>
        <v>220449.60000000003</v>
      </c>
      <c r="AU77" s="280">
        <f t="shared" si="28"/>
        <v>220449.60000000003</v>
      </c>
      <c r="AV77" s="280">
        <f t="shared" si="28"/>
        <v>220449.60000000003</v>
      </c>
      <c r="AW77" s="280">
        <f t="shared" si="28"/>
        <v>220449.60000000003</v>
      </c>
      <c r="AX77" s="280">
        <f t="shared" si="28"/>
        <v>220449.60000000003</v>
      </c>
      <c r="AY77" s="280">
        <f t="shared" si="28"/>
        <v>220449.60000000003</v>
      </c>
      <c r="AZ77" s="280">
        <f t="shared" si="28"/>
        <v>220449.60000000003</v>
      </c>
      <c r="BA77" s="280">
        <f t="shared" si="28"/>
        <v>220449.60000000003</v>
      </c>
      <c r="BB77" s="280">
        <f t="shared" si="28"/>
        <v>220449.60000000003</v>
      </c>
      <c r="BC77" s="280">
        <f t="shared" si="28"/>
        <v>272097.79200000007</v>
      </c>
      <c r="BD77" s="280">
        <f t="shared" si="28"/>
        <v>272097.79200000007</v>
      </c>
      <c r="BE77" s="280">
        <f t="shared" si="28"/>
        <v>272097.79200000007</v>
      </c>
      <c r="BF77" s="280">
        <f t="shared" si="28"/>
        <v>272097.79200000007</v>
      </c>
      <c r="BG77" s="280">
        <f t="shared" si="28"/>
        <v>272097.79200000007</v>
      </c>
      <c r="BH77" s="280">
        <f t="shared" si="28"/>
        <v>272097.79200000007</v>
      </c>
      <c r="BI77" s="280">
        <f t="shared" si="28"/>
        <v>272097.79200000007</v>
      </c>
      <c r="BJ77" s="280">
        <f t="shared" si="28"/>
        <v>272097.79200000007</v>
      </c>
      <c r="BK77" s="280">
        <f t="shared" si="28"/>
        <v>272097.79200000007</v>
      </c>
      <c r="BL77" s="280">
        <f t="shared" si="28"/>
        <v>272097.79200000007</v>
      </c>
      <c r="BM77" s="280">
        <f t="shared" si="28"/>
        <v>272097.79200000007</v>
      </c>
      <c r="BN77" s="281">
        <f t="shared" si="28"/>
        <v>272097.79200000007</v>
      </c>
      <c r="BO77" t="s">
        <v>101</v>
      </c>
    </row>
    <row r="78" spans="2:67">
      <c r="B78" s="115"/>
      <c r="C78" s="35"/>
      <c r="D78" s="277"/>
      <c r="E78" s="35"/>
      <c r="F78" s="35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0"/>
      <c r="BG78" s="280"/>
      <c r="BH78" s="280"/>
      <c r="BI78" s="280"/>
      <c r="BJ78" s="280"/>
      <c r="BK78" s="280"/>
      <c r="BL78" s="280"/>
      <c r="BM78" s="280"/>
      <c r="BN78" s="281"/>
      <c r="BO78" t="s">
        <v>101</v>
      </c>
    </row>
    <row r="79" spans="2:67">
      <c r="B79" s="247" t="s">
        <v>133</v>
      </c>
      <c r="C79" s="35"/>
      <c r="D79" s="277"/>
      <c r="E79" s="35"/>
      <c r="F79" s="35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0"/>
      <c r="AT79" s="280"/>
      <c r="AU79" s="280"/>
      <c r="AV79" s="280"/>
      <c r="AW79" s="280"/>
      <c r="AX79" s="280"/>
      <c r="AY79" s="280"/>
      <c r="AZ79" s="280"/>
      <c r="BA79" s="280"/>
      <c r="BB79" s="280"/>
      <c r="BC79" s="280"/>
      <c r="BD79" s="280"/>
      <c r="BE79" s="280"/>
      <c r="BF79" s="280"/>
      <c r="BG79" s="280"/>
      <c r="BH79" s="280"/>
      <c r="BI79" s="280"/>
      <c r="BJ79" s="280"/>
      <c r="BK79" s="280"/>
      <c r="BL79" s="280"/>
      <c r="BM79" s="280"/>
      <c r="BN79" s="281"/>
      <c r="BO79" t="s">
        <v>101</v>
      </c>
    </row>
    <row r="80" spans="2:67">
      <c r="B80" s="248" t="s">
        <v>247</v>
      </c>
      <c r="C80" s="35"/>
      <c r="D80" s="277"/>
      <c r="E80" s="35"/>
      <c r="F80" s="35"/>
      <c r="G80" s="280">
        <f t="shared" ref="G80:BN80" si="29">$D80*(1+HLOOKUP(G$5,$G$1:$L$3,$L$3))*G34</f>
        <v>0</v>
      </c>
      <c r="H80" s="280">
        <f t="shared" si="29"/>
        <v>0</v>
      </c>
      <c r="I80" s="280">
        <f t="shared" si="29"/>
        <v>0</v>
      </c>
      <c r="J80" s="280">
        <f t="shared" si="29"/>
        <v>0</v>
      </c>
      <c r="K80" s="280">
        <f t="shared" si="29"/>
        <v>0</v>
      </c>
      <c r="L80" s="280">
        <f t="shared" si="29"/>
        <v>0</v>
      </c>
      <c r="M80" s="280">
        <f t="shared" si="29"/>
        <v>0</v>
      </c>
      <c r="N80" s="280">
        <f t="shared" si="29"/>
        <v>0</v>
      </c>
      <c r="O80" s="280">
        <f t="shared" si="29"/>
        <v>0</v>
      </c>
      <c r="P80" s="280">
        <f t="shared" si="29"/>
        <v>0</v>
      </c>
      <c r="Q80" s="280">
        <f t="shared" si="29"/>
        <v>0</v>
      </c>
      <c r="R80" s="280">
        <f t="shared" si="29"/>
        <v>0</v>
      </c>
      <c r="S80" s="280">
        <f t="shared" si="29"/>
        <v>0</v>
      </c>
      <c r="T80" s="280">
        <f t="shared" si="29"/>
        <v>0</v>
      </c>
      <c r="U80" s="280">
        <f t="shared" si="29"/>
        <v>0</v>
      </c>
      <c r="V80" s="280">
        <f t="shared" si="29"/>
        <v>0</v>
      </c>
      <c r="W80" s="280">
        <f t="shared" si="29"/>
        <v>0</v>
      </c>
      <c r="X80" s="280">
        <f t="shared" si="29"/>
        <v>0</v>
      </c>
      <c r="Y80" s="280">
        <f t="shared" si="29"/>
        <v>0</v>
      </c>
      <c r="Z80" s="280">
        <f t="shared" si="29"/>
        <v>0</v>
      </c>
      <c r="AA80" s="280">
        <f t="shared" si="29"/>
        <v>0</v>
      </c>
      <c r="AB80" s="280">
        <f t="shared" si="29"/>
        <v>0</v>
      </c>
      <c r="AC80" s="280">
        <f t="shared" si="29"/>
        <v>0</v>
      </c>
      <c r="AD80" s="280">
        <f t="shared" si="29"/>
        <v>0</v>
      </c>
      <c r="AE80" s="280">
        <f t="shared" si="29"/>
        <v>0</v>
      </c>
      <c r="AF80" s="280">
        <f t="shared" si="29"/>
        <v>0</v>
      </c>
      <c r="AG80" s="280">
        <f t="shared" si="29"/>
        <v>0</v>
      </c>
      <c r="AH80" s="280">
        <f t="shared" si="29"/>
        <v>0</v>
      </c>
      <c r="AI80" s="280">
        <f t="shared" si="29"/>
        <v>0</v>
      </c>
      <c r="AJ80" s="280">
        <f t="shared" si="29"/>
        <v>0</v>
      </c>
      <c r="AK80" s="280">
        <f t="shared" si="29"/>
        <v>0</v>
      </c>
      <c r="AL80" s="280">
        <f t="shared" si="29"/>
        <v>0</v>
      </c>
      <c r="AM80" s="280">
        <f t="shared" si="29"/>
        <v>0</v>
      </c>
      <c r="AN80" s="280">
        <f t="shared" si="29"/>
        <v>0</v>
      </c>
      <c r="AO80" s="280">
        <f t="shared" si="29"/>
        <v>0</v>
      </c>
      <c r="AP80" s="280">
        <f t="shared" si="29"/>
        <v>0</v>
      </c>
      <c r="AQ80" s="280">
        <f t="shared" si="29"/>
        <v>0</v>
      </c>
      <c r="AR80" s="280">
        <f t="shared" si="29"/>
        <v>0</v>
      </c>
      <c r="AS80" s="280">
        <f t="shared" si="29"/>
        <v>0</v>
      </c>
      <c r="AT80" s="280">
        <f t="shared" si="29"/>
        <v>0</v>
      </c>
      <c r="AU80" s="280">
        <f t="shared" si="29"/>
        <v>0</v>
      </c>
      <c r="AV80" s="280">
        <f t="shared" si="29"/>
        <v>0</v>
      </c>
      <c r="AW80" s="280">
        <f t="shared" si="29"/>
        <v>0</v>
      </c>
      <c r="AX80" s="280">
        <f t="shared" si="29"/>
        <v>0</v>
      </c>
      <c r="AY80" s="280">
        <f t="shared" si="29"/>
        <v>0</v>
      </c>
      <c r="AZ80" s="280">
        <f t="shared" si="29"/>
        <v>0</v>
      </c>
      <c r="BA80" s="280">
        <f t="shared" si="29"/>
        <v>0</v>
      </c>
      <c r="BB80" s="280">
        <f t="shared" si="29"/>
        <v>0</v>
      </c>
      <c r="BC80" s="280">
        <f t="shared" si="29"/>
        <v>0</v>
      </c>
      <c r="BD80" s="280">
        <f t="shared" si="29"/>
        <v>0</v>
      </c>
      <c r="BE80" s="280">
        <f t="shared" si="29"/>
        <v>0</v>
      </c>
      <c r="BF80" s="280">
        <f t="shared" si="29"/>
        <v>0</v>
      </c>
      <c r="BG80" s="280">
        <f t="shared" si="29"/>
        <v>0</v>
      </c>
      <c r="BH80" s="280">
        <f t="shared" si="29"/>
        <v>0</v>
      </c>
      <c r="BI80" s="280">
        <f t="shared" si="29"/>
        <v>0</v>
      </c>
      <c r="BJ80" s="280">
        <f t="shared" si="29"/>
        <v>0</v>
      </c>
      <c r="BK80" s="280">
        <f t="shared" si="29"/>
        <v>0</v>
      </c>
      <c r="BL80" s="280">
        <f t="shared" si="29"/>
        <v>0</v>
      </c>
      <c r="BM80" s="280">
        <f t="shared" si="29"/>
        <v>0</v>
      </c>
      <c r="BN80" s="281">
        <f t="shared" si="29"/>
        <v>0</v>
      </c>
      <c r="BO80" t="s">
        <v>101</v>
      </c>
    </row>
    <row r="81" spans="2:68">
      <c r="B81" s="248" t="s">
        <v>134</v>
      </c>
      <c r="C81" s="35"/>
      <c r="D81" s="277">
        <v>35000</v>
      </c>
      <c r="E81" s="35"/>
      <c r="F81" s="35"/>
      <c r="G81" s="280">
        <f t="shared" ref="G81:BN81" si="30">$D81*(1+HLOOKUP(G$5,$G$1:$L$3,$L$3))*G35</f>
        <v>35000</v>
      </c>
      <c r="H81" s="280">
        <f t="shared" si="30"/>
        <v>35000</v>
      </c>
      <c r="I81" s="280">
        <f t="shared" si="30"/>
        <v>35000</v>
      </c>
      <c r="J81" s="280">
        <f t="shared" si="30"/>
        <v>35000</v>
      </c>
      <c r="K81" s="280">
        <f t="shared" si="30"/>
        <v>35000</v>
      </c>
      <c r="L81" s="280">
        <f t="shared" si="30"/>
        <v>35000</v>
      </c>
      <c r="M81" s="280">
        <f t="shared" si="30"/>
        <v>35000</v>
      </c>
      <c r="N81" s="280">
        <f t="shared" si="30"/>
        <v>35000</v>
      </c>
      <c r="O81" s="280">
        <f t="shared" si="30"/>
        <v>35000</v>
      </c>
      <c r="P81" s="280">
        <f t="shared" si="30"/>
        <v>35000</v>
      </c>
      <c r="Q81" s="280">
        <f t="shared" si="30"/>
        <v>35000</v>
      </c>
      <c r="R81" s="280">
        <f t="shared" si="30"/>
        <v>35000</v>
      </c>
      <c r="S81" s="280">
        <f t="shared" si="30"/>
        <v>37800</v>
      </c>
      <c r="T81" s="280">
        <f t="shared" si="30"/>
        <v>37800</v>
      </c>
      <c r="U81" s="280">
        <f t="shared" si="30"/>
        <v>37800</v>
      </c>
      <c r="V81" s="280">
        <f t="shared" si="30"/>
        <v>37800</v>
      </c>
      <c r="W81" s="280">
        <f t="shared" si="30"/>
        <v>37800</v>
      </c>
      <c r="X81" s="280">
        <f t="shared" si="30"/>
        <v>37800</v>
      </c>
      <c r="Y81" s="280">
        <f t="shared" si="30"/>
        <v>37800</v>
      </c>
      <c r="Z81" s="280">
        <f t="shared" si="30"/>
        <v>37800</v>
      </c>
      <c r="AA81" s="280">
        <f t="shared" si="30"/>
        <v>37800</v>
      </c>
      <c r="AB81" s="280">
        <f t="shared" si="30"/>
        <v>37800</v>
      </c>
      <c r="AC81" s="280">
        <f t="shared" si="30"/>
        <v>37800</v>
      </c>
      <c r="AD81" s="280">
        <f t="shared" si="30"/>
        <v>37800</v>
      </c>
      <c r="AE81" s="280">
        <f t="shared" si="30"/>
        <v>40824</v>
      </c>
      <c r="AF81" s="280">
        <f t="shared" si="30"/>
        <v>40824</v>
      </c>
      <c r="AG81" s="280">
        <f t="shared" si="30"/>
        <v>40824</v>
      </c>
      <c r="AH81" s="280">
        <f t="shared" si="30"/>
        <v>40824</v>
      </c>
      <c r="AI81" s="280">
        <f t="shared" si="30"/>
        <v>40824</v>
      </c>
      <c r="AJ81" s="280">
        <f t="shared" si="30"/>
        <v>40824</v>
      </c>
      <c r="AK81" s="280">
        <f t="shared" si="30"/>
        <v>40824</v>
      </c>
      <c r="AL81" s="280">
        <f t="shared" si="30"/>
        <v>40824</v>
      </c>
      <c r="AM81" s="280">
        <f t="shared" si="30"/>
        <v>40824</v>
      </c>
      <c r="AN81" s="280">
        <f t="shared" si="30"/>
        <v>40824</v>
      </c>
      <c r="AO81" s="280">
        <f t="shared" si="30"/>
        <v>40824</v>
      </c>
      <c r="AP81" s="280">
        <f t="shared" si="30"/>
        <v>40824</v>
      </c>
      <c r="AQ81" s="280">
        <f t="shared" si="30"/>
        <v>44089.920000000006</v>
      </c>
      <c r="AR81" s="280">
        <f t="shared" si="30"/>
        <v>44089.920000000006</v>
      </c>
      <c r="AS81" s="280">
        <f t="shared" si="30"/>
        <v>44089.920000000006</v>
      </c>
      <c r="AT81" s="280">
        <f t="shared" si="30"/>
        <v>44089.920000000006</v>
      </c>
      <c r="AU81" s="280">
        <f t="shared" si="30"/>
        <v>44089.920000000006</v>
      </c>
      <c r="AV81" s="280">
        <f t="shared" si="30"/>
        <v>44089.920000000006</v>
      </c>
      <c r="AW81" s="280">
        <f t="shared" si="30"/>
        <v>44089.920000000006</v>
      </c>
      <c r="AX81" s="280">
        <f t="shared" si="30"/>
        <v>44089.920000000006</v>
      </c>
      <c r="AY81" s="280">
        <f t="shared" si="30"/>
        <v>44089.920000000006</v>
      </c>
      <c r="AZ81" s="280">
        <f t="shared" si="30"/>
        <v>44089.920000000006</v>
      </c>
      <c r="BA81" s="280">
        <f t="shared" si="30"/>
        <v>44089.920000000006</v>
      </c>
      <c r="BB81" s="280">
        <f t="shared" si="30"/>
        <v>44089.920000000006</v>
      </c>
      <c r="BC81" s="280">
        <f t="shared" si="30"/>
        <v>47617.113600000012</v>
      </c>
      <c r="BD81" s="280">
        <f t="shared" si="30"/>
        <v>47617.113600000012</v>
      </c>
      <c r="BE81" s="280">
        <f t="shared" si="30"/>
        <v>47617.113600000012</v>
      </c>
      <c r="BF81" s="280">
        <f t="shared" si="30"/>
        <v>47617.113600000012</v>
      </c>
      <c r="BG81" s="280">
        <f t="shared" si="30"/>
        <v>47617.113600000012</v>
      </c>
      <c r="BH81" s="280">
        <f t="shared" si="30"/>
        <v>47617.113600000012</v>
      </c>
      <c r="BI81" s="280">
        <f t="shared" si="30"/>
        <v>47617.113600000012</v>
      </c>
      <c r="BJ81" s="280">
        <f t="shared" si="30"/>
        <v>47617.113600000012</v>
      </c>
      <c r="BK81" s="280">
        <f t="shared" si="30"/>
        <v>47617.113600000012</v>
      </c>
      <c r="BL81" s="280">
        <f t="shared" si="30"/>
        <v>47617.113600000012</v>
      </c>
      <c r="BM81" s="280">
        <f t="shared" si="30"/>
        <v>47617.113600000012</v>
      </c>
      <c r="BN81" s="281">
        <f t="shared" si="30"/>
        <v>47617.113600000012</v>
      </c>
      <c r="BO81" t="s">
        <v>101</v>
      </c>
    </row>
    <row r="82" spans="2:68">
      <c r="B82" s="115" t="s">
        <v>135</v>
      </c>
      <c r="C82" s="35"/>
      <c r="D82" s="277">
        <v>30000</v>
      </c>
      <c r="E82" s="35"/>
      <c r="F82" s="35"/>
      <c r="G82" s="280">
        <f t="shared" ref="G82:BN82" si="31">$D82*(1+HLOOKUP(G$5,$G$1:$L$3,$L$3))*G36</f>
        <v>30000</v>
      </c>
      <c r="H82" s="280">
        <f t="shared" si="31"/>
        <v>30000</v>
      </c>
      <c r="I82" s="280">
        <f t="shared" si="31"/>
        <v>30000</v>
      </c>
      <c r="J82" s="280">
        <f t="shared" si="31"/>
        <v>30000</v>
      </c>
      <c r="K82" s="280">
        <f t="shared" si="31"/>
        <v>30000</v>
      </c>
      <c r="L82" s="280">
        <f t="shared" si="31"/>
        <v>30000</v>
      </c>
      <c r="M82" s="280">
        <f t="shared" si="31"/>
        <v>30000</v>
      </c>
      <c r="N82" s="280">
        <f t="shared" si="31"/>
        <v>30000</v>
      </c>
      <c r="O82" s="280">
        <f t="shared" si="31"/>
        <v>30000</v>
      </c>
      <c r="P82" s="280">
        <f t="shared" si="31"/>
        <v>30000</v>
      </c>
      <c r="Q82" s="280">
        <f t="shared" si="31"/>
        <v>30000</v>
      </c>
      <c r="R82" s="280">
        <f t="shared" si="31"/>
        <v>30000</v>
      </c>
      <c r="S82" s="280">
        <f t="shared" si="31"/>
        <v>32400.000000000004</v>
      </c>
      <c r="T82" s="280">
        <f t="shared" si="31"/>
        <v>32400.000000000004</v>
      </c>
      <c r="U82" s="280">
        <f t="shared" si="31"/>
        <v>32400.000000000004</v>
      </c>
      <c r="V82" s="280">
        <f t="shared" si="31"/>
        <v>32400.000000000004</v>
      </c>
      <c r="W82" s="280">
        <f t="shared" si="31"/>
        <v>32400.000000000004</v>
      </c>
      <c r="X82" s="280">
        <f t="shared" si="31"/>
        <v>32400.000000000004</v>
      </c>
      <c r="Y82" s="280">
        <f t="shared" si="31"/>
        <v>32400.000000000004</v>
      </c>
      <c r="Z82" s="280">
        <f t="shared" si="31"/>
        <v>32400.000000000004</v>
      </c>
      <c r="AA82" s="280">
        <f t="shared" si="31"/>
        <v>32400.000000000004</v>
      </c>
      <c r="AB82" s="280">
        <f t="shared" si="31"/>
        <v>32400.000000000004</v>
      </c>
      <c r="AC82" s="280">
        <f t="shared" si="31"/>
        <v>32400.000000000004</v>
      </c>
      <c r="AD82" s="280">
        <f t="shared" si="31"/>
        <v>32400.000000000004</v>
      </c>
      <c r="AE82" s="280">
        <f t="shared" si="31"/>
        <v>34992</v>
      </c>
      <c r="AF82" s="280">
        <f t="shared" si="31"/>
        <v>34992</v>
      </c>
      <c r="AG82" s="280">
        <f t="shared" si="31"/>
        <v>34992</v>
      </c>
      <c r="AH82" s="280">
        <f t="shared" si="31"/>
        <v>34992</v>
      </c>
      <c r="AI82" s="280">
        <f t="shared" si="31"/>
        <v>34992</v>
      </c>
      <c r="AJ82" s="280">
        <f t="shared" si="31"/>
        <v>34992</v>
      </c>
      <c r="AK82" s="280">
        <f t="shared" si="31"/>
        <v>34992</v>
      </c>
      <c r="AL82" s="280">
        <f t="shared" si="31"/>
        <v>34992</v>
      </c>
      <c r="AM82" s="280">
        <f t="shared" si="31"/>
        <v>34992</v>
      </c>
      <c r="AN82" s="280">
        <f t="shared" si="31"/>
        <v>34992</v>
      </c>
      <c r="AO82" s="280">
        <f t="shared" si="31"/>
        <v>34992</v>
      </c>
      <c r="AP82" s="280">
        <f t="shared" si="31"/>
        <v>34992</v>
      </c>
      <c r="AQ82" s="280">
        <f t="shared" si="31"/>
        <v>37791.360000000008</v>
      </c>
      <c r="AR82" s="280">
        <f t="shared" si="31"/>
        <v>37791.360000000008</v>
      </c>
      <c r="AS82" s="280">
        <f t="shared" si="31"/>
        <v>37791.360000000008</v>
      </c>
      <c r="AT82" s="280">
        <f t="shared" si="31"/>
        <v>37791.360000000008</v>
      </c>
      <c r="AU82" s="280">
        <f t="shared" si="31"/>
        <v>37791.360000000008</v>
      </c>
      <c r="AV82" s="280">
        <f t="shared" si="31"/>
        <v>37791.360000000008</v>
      </c>
      <c r="AW82" s="280">
        <f t="shared" si="31"/>
        <v>37791.360000000008</v>
      </c>
      <c r="AX82" s="280">
        <f t="shared" si="31"/>
        <v>37791.360000000008</v>
      </c>
      <c r="AY82" s="280">
        <f t="shared" si="31"/>
        <v>37791.360000000008</v>
      </c>
      <c r="AZ82" s="280">
        <f t="shared" si="31"/>
        <v>37791.360000000008</v>
      </c>
      <c r="BA82" s="280">
        <f t="shared" si="31"/>
        <v>37791.360000000008</v>
      </c>
      <c r="BB82" s="280">
        <f t="shared" si="31"/>
        <v>37791.360000000008</v>
      </c>
      <c r="BC82" s="280">
        <f t="shared" si="31"/>
        <v>40814.668800000007</v>
      </c>
      <c r="BD82" s="280">
        <f t="shared" si="31"/>
        <v>40814.668800000007</v>
      </c>
      <c r="BE82" s="280">
        <f t="shared" si="31"/>
        <v>40814.668800000007</v>
      </c>
      <c r="BF82" s="280">
        <f t="shared" si="31"/>
        <v>40814.668800000007</v>
      </c>
      <c r="BG82" s="280">
        <f t="shared" si="31"/>
        <v>40814.668800000007</v>
      </c>
      <c r="BH82" s="280">
        <f t="shared" si="31"/>
        <v>40814.668800000007</v>
      </c>
      <c r="BI82" s="280">
        <f t="shared" si="31"/>
        <v>40814.668800000007</v>
      </c>
      <c r="BJ82" s="280">
        <f t="shared" si="31"/>
        <v>40814.668800000007</v>
      </c>
      <c r="BK82" s="280">
        <f t="shared" si="31"/>
        <v>40814.668800000007</v>
      </c>
      <c r="BL82" s="280">
        <f t="shared" si="31"/>
        <v>40814.668800000007</v>
      </c>
      <c r="BM82" s="280">
        <f t="shared" si="31"/>
        <v>40814.668800000007</v>
      </c>
      <c r="BN82" s="281">
        <f t="shared" si="31"/>
        <v>40814.668800000007</v>
      </c>
      <c r="BO82" t="s">
        <v>101</v>
      </c>
    </row>
    <row r="83" spans="2:68">
      <c r="B83" s="115" t="s">
        <v>136</v>
      </c>
      <c r="C83" s="35"/>
      <c r="D83" s="277"/>
      <c r="E83" s="35"/>
      <c r="F83" s="35"/>
      <c r="G83" s="280">
        <f t="shared" ref="G83:BN83" si="32">$D83*(1+HLOOKUP(G$5,$G$1:$L$3,$L$3))*G37</f>
        <v>0</v>
      </c>
      <c r="H83" s="280">
        <f t="shared" si="32"/>
        <v>0</v>
      </c>
      <c r="I83" s="280">
        <f t="shared" si="32"/>
        <v>0</v>
      </c>
      <c r="J83" s="280">
        <f t="shared" si="32"/>
        <v>0</v>
      </c>
      <c r="K83" s="280">
        <f t="shared" si="32"/>
        <v>0</v>
      </c>
      <c r="L83" s="280">
        <f t="shared" si="32"/>
        <v>0</v>
      </c>
      <c r="M83" s="280">
        <f t="shared" si="32"/>
        <v>0</v>
      </c>
      <c r="N83" s="280">
        <f t="shared" si="32"/>
        <v>0</v>
      </c>
      <c r="O83" s="280">
        <f t="shared" si="32"/>
        <v>0</v>
      </c>
      <c r="P83" s="280">
        <f t="shared" si="32"/>
        <v>0</v>
      </c>
      <c r="Q83" s="280">
        <f t="shared" si="32"/>
        <v>0</v>
      </c>
      <c r="R83" s="280">
        <f t="shared" si="32"/>
        <v>0</v>
      </c>
      <c r="S83" s="280">
        <f t="shared" si="32"/>
        <v>0</v>
      </c>
      <c r="T83" s="280">
        <f t="shared" si="32"/>
        <v>0</v>
      </c>
      <c r="U83" s="280">
        <f t="shared" si="32"/>
        <v>0</v>
      </c>
      <c r="V83" s="280">
        <f t="shared" si="32"/>
        <v>0</v>
      </c>
      <c r="W83" s="280">
        <f t="shared" si="32"/>
        <v>0</v>
      </c>
      <c r="X83" s="280">
        <f t="shared" si="32"/>
        <v>0</v>
      </c>
      <c r="Y83" s="280">
        <f t="shared" si="32"/>
        <v>0</v>
      </c>
      <c r="Z83" s="280">
        <f t="shared" si="32"/>
        <v>0</v>
      </c>
      <c r="AA83" s="280">
        <f t="shared" si="32"/>
        <v>0</v>
      </c>
      <c r="AB83" s="280">
        <f t="shared" si="32"/>
        <v>0</v>
      </c>
      <c r="AC83" s="280">
        <f t="shared" si="32"/>
        <v>0</v>
      </c>
      <c r="AD83" s="280">
        <f t="shared" si="32"/>
        <v>0</v>
      </c>
      <c r="AE83" s="280">
        <f t="shared" si="32"/>
        <v>0</v>
      </c>
      <c r="AF83" s="280">
        <f t="shared" si="32"/>
        <v>0</v>
      </c>
      <c r="AG83" s="280">
        <f t="shared" si="32"/>
        <v>0</v>
      </c>
      <c r="AH83" s="280">
        <f t="shared" si="32"/>
        <v>0</v>
      </c>
      <c r="AI83" s="280">
        <f t="shared" si="32"/>
        <v>0</v>
      </c>
      <c r="AJ83" s="280">
        <f t="shared" si="32"/>
        <v>0</v>
      </c>
      <c r="AK83" s="280">
        <f t="shared" si="32"/>
        <v>0</v>
      </c>
      <c r="AL83" s="280">
        <f t="shared" si="32"/>
        <v>0</v>
      </c>
      <c r="AM83" s="280">
        <f t="shared" si="32"/>
        <v>0</v>
      </c>
      <c r="AN83" s="280">
        <f t="shared" si="32"/>
        <v>0</v>
      </c>
      <c r="AO83" s="280">
        <f t="shared" si="32"/>
        <v>0</v>
      </c>
      <c r="AP83" s="280">
        <f t="shared" si="32"/>
        <v>0</v>
      </c>
      <c r="AQ83" s="280">
        <f t="shared" si="32"/>
        <v>0</v>
      </c>
      <c r="AR83" s="280">
        <f t="shared" si="32"/>
        <v>0</v>
      </c>
      <c r="AS83" s="280">
        <f t="shared" si="32"/>
        <v>0</v>
      </c>
      <c r="AT83" s="280">
        <f t="shared" si="32"/>
        <v>0</v>
      </c>
      <c r="AU83" s="280">
        <f t="shared" si="32"/>
        <v>0</v>
      </c>
      <c r="AV83" s="280">
        <f t="shared" si="32"/>
        <v>0</v>
      </c>
      <c r="AW83" s="280">
        <f t="shared" si="32"/>
        <v>0</v>
      </c>
      <c r="AX83" s="280">
        <f t="shared" si="32"/>
        <v>0</v>
      </c>
      <c r="AY83" s="280">
        <f t="shared" si="32"/>
        <v>0</v>
      </c>
      <c r="AZ83" s="280">
        <f t="shared" si="32"/>
        <v>0</v>
      </c>
      <c r="BA83" s="280">
        <f t="shared" si="32"/>
        <v>0</v>
      </c>
      <c r="BB83" s="280">
        <f t="shared" si="32"/>
        <v>0</v>
      </c>
      <c r="BC83" s="280">
        <f t="shared" si="32"/>
        <v>0</v>
      </c>
      <c r="BD83" s="280">
        <f t="shared" si="32"/>
        <v>0</v>
      </c>
      <c r="BE83" s="280">
        <f t="shared" si="32"/>
        <v>0</v>
      </c>
      <c r="BF83" s="280">
        <f t="shared" si="32"/>
        <v>0</v>
      </c>
      <c r="BG83" s="280">
        <f t="shared" si="32"/>
        <v>0</v>
      </c>
      <c r="BH83" s="280">
        <f t="shared" si="32"/>
        <v>0</v>
      </c>
      <c r="BI83" s="280">
        <f t="shared" si="32"/>
        <v>0</v>
      </c>
      <c r="BJ83" s="280">
        <f t="shared" si="32"/>
        <v>0</v>
      </c>
      <c r="BK83" s="280">
        <f t="shared" si="32"/>
        <v>0</v>
      </c>
      <c r="BL83" s="280">
        <f t="shared" si="32"/>
        <v>0</v>
      </c>
      <c r="BM83" s="280">
        <f t="shared" si="32"/>
        <v>0</v>
      </c>
      <c r="BN83" s="281">
        <f t="shared" si="32"/>
        <v>0</v>
      </c>
      <c r="BO83" t="s">
        <v>101</v>
      </c>
    </row>
    <row r="84" spans="2:68">
      <c r="B84" s="115" t="s">
        <v>248</v>
      </c>
      <c r="C84" s="35"/>
      <c r="D84" s="277">
        <v>25000</v>
      </c>
      <c r="E84" s="35"/>
      <c r="F84" s="35"/>
      <c r="G84" s="280">
        <f t="shared" ref="G84:BN84" si="33">$D84*(1+HLOOKUP(G$5,$G$1:$L$3,$L$3))*G38</f>
        <v>50000</v>
      </c>
      <c r="H84" s="280">
        <f t="shared" si="33"/>
        <v>50000</v>
      </c>
      <c r="I84" s="280">
        <f t="shared" si="33"/>
        <v>50000</v>
      </c>
      <c r="J84" s="280">
        <f t="shared" si="33"/>
        <v>50000</v>
      </c>
      <c r="K84" s="280">
        <f t="shared" si="33"/>
        <v>50000</v>
      </c>
      <c r="L84" s="280">
        <f t="shared" si="33"/>
        <v>50000</v>
      </c>
      <c r="M84" s="280">
        <f t="shared" si="33"/>
        <v>50000</v>
      </c>
      <c r="N84" s="280">
        <f t="shared" si="33"/>
        <v>50000</v>
      </c>
      <c r="O84" s="280">
        <f t="shared" si="33"/>
        <v>50000</v>
      </c>
      <c r="P84" s="280">
        <f t="shared" si="33"/>
        <v>50000</v>
      </c>
      <c r="Q84" s="280">
        <f t="shared" si="33"/>
        <v>50000</v>
      </c>
      <c r="R84" s="280">
        <f t="shared" si="33"/>
        <v>50000</v>
      </c>
      <c r="S84" s="280">
        <f t="shared" si="33"/>
        <v>54000</v>
      </c>
      <c r="T84" s="280">
        <f t="shared" si="33"/>
        <v>54000</v>
      </c>
      <c r="U84" s="280">
        <f t="shared" si="33"/>
        <v>54000</v>
      </c>
      <c r="V84" s="280">
        <f t="shared" si="33"/>
        <v>54000</v>
      </c>
      <c r="W84" s="280">
        <f t="shared" si="33"/>
        <v>54000</v>
      </c>
      <c r="X84" s="280">
        <f t="shared" si="33"/>
        <v>54000</v>
      </c>
      <c r="Y84" s="280">
        <f t="shared" si="33"/>
        <v>54000</v>
      </c>
      <c r="Z84" s="280">
        <f t="shared" si="33"/>
        <v>54000</v>
      </c>
      <c r="AA84" s="280">
        <f t="shared" si="33"/>
        <v>54000</v>
      </c>
      <c r="AB84" s="280">
        <f t="shared" si="33"/>
        <v>54000</v>
      </c>
      <c r="AC84" s="280">
        <f t="shared" si="33"/>
        <v>54000</v>
      </c>
      <c r="AD84" s="280">
        <f t="shared" si="33"/>
        <v>54000</v>
      </c>
      <c r="AE84" s="280">
        <f t="shared" si="33"/>
        <v>58320.000000000007</v>
      </c>
      <c r="AF84" s="280">
        <f t="shared" si="33"/>
        <v>58320.000000000007</v>
      </c>
      <c r="AG84" s="280">
        <f t="shared" si="33"/>
        <v>58320.000000000007</v>
      </c>
      <c r="AH84" s="280">
        <f t="shared" si="33"/>
        <v>58320.000000000007</v>
      </c>
      <c r="AI84" s="280">
        <f t="shared" si="33"/>
        <v>58320.000000000007</v>
      </c>
      <c r="AJ84" s="280">
        <f t="shared" si="33"/>
        <v>58320.000000000007</v>
      </c>
      <c r="AK84" s="280">
        <f t="shared" si="33"/>
        <v>58320.000000000007</v>
      </c>
      <c r="AL84" s="280">
        <f t="shared" si="33"/>
        <v>58320.000000000007</v>
      </c>
      <c r="AM84" s="280">
        <f t="shared" si="33"/>
        <v>58320.000000000007</v>
      </c>
      <c r="AN84" s="280">
        <f t="shared" si="33"/>
        <v>58320.000000000007</v>
      </c>
      <c r="AO84" s="280">
        <f t="shared" si="33"/>
        <v>58320.000000000007</v>
      </c>
      <c r="AP84" s="280">
        <f t="shared" si="33"/>
        <v>58320.000000000007</v>
      </c>
      <c r="AQ84" s="280">
        <f t="shared" si="33"/>
        <v>62985.600000000006</v>
      </c>
      <c r="AR84" s="280">
        <f t="shared" si="33"/>
        <v>62985.600000000006</v>
      </c>
      <c r="AS84" s="280">
        <f t="shared" si="33"/>
        <v>62985.600000000006</v>
      </c>
      <c r="AT84" s="280">
        <f t="shared" si="33"/>
        <v>62985.600000000006</v>
      </c>
      <c r="AU84" s="280">
        <f t="shared" si="33"/>
        <v>62985.600000000006</v>
      </c>
      <c r="AV84" s="280">
        <f t="shared" si="33"/>
        <v>62985.600000000006</v>
      </c>
      <c r="AW84" s="280">
        <f t="shared" si="33"/>
        <v>62985.600000000006</v>
      </c>
      <c r="AX84" s="280">
        <f t="shared" si="33"/>
        <v>62985.600000000006</v>
      </c>
      <c r="AY84" s="280">
        <f t="shared" si="33"/>
        <v>62985.600000000006</v>
      </c>
      <c r="AZ84" s="280">
        <f t="shared" si="33"/>
        <v>62985.600000000006</v>
      </c>
      <c r="BA84" s="280">
        <f t="shared" si="33"/>
        <v>62985.600000000006</v>
      </c>
      <c r="BB84" s="280">
        <f t="shared" si="33"/>
        <v>62985.600000000006</v>
      </c>
      <c r="BC84" s="280">
        <f t="shared" si="33"/>
        <v>68024.448000000019</v>
      </c>
      <c r="BD84" s="280">
        <f t="shared" si="33"/>
        <v>68024.448000000019</v>
      </c>
      <c r="BE84" s="280">
        <f t="shared" si="33"/>
        <v>68024.448000000019</v>
      </c>
      <c r="BF84" s="280">
        <f t="shared" si="33"/>
        <v>68024.448000000019</v>
      </c>
      <c r="BG84" s="280">
        <f t="shared" si="33"/>
        <v>68024.448000000019</v>
      </c>
      <c r="BH84" s="280">
        <f t="shared" si="33"/>
        <v>68024.448000000019</v>
      </c>
      <c r="BI84" s="280">
        <f t="shared" si="33"/>
        <v>68024.448000000019</v>
      </c>
      <c r="BJ84" s="280">
        <f t="shared" si="33"/>
        <v>68024.448000000019</v>
      </c>
      <c r="BK84" s="280">
        <f t="shared" si="33"/>
        <v>68024.448000000019</v>
      </c>
      <c r="BL84" s="280">
        <f t="shared" si="33"/>
        <v>68024.448000000019</v>
      </c>
      <c r="BM84" s="280">
        <f t="shared" si="33"/>
        <v>68024.448000000019</v>
      </c>
      <c r="BN84" s="281">
        <f t="shared" si="33"/>
        <v>68024.448000000019</v>
      </c>
      <c r="BO84" t="s">
        <v>101</v>
      </c>
    </row>
    <row r="85" spans="2:68">
      <c r="B85" s="115"/>
      <c r="C85" s="35"/>
      <c r="D85" s="277"/>
      <c r="E85" s="35"/>
      <c r="F85" s="35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0"/>
      <c r="AS85" s="280"/>
      <c r="AT85" s="280"/>
      <c r="AU85" s="280"/>
      <c r="AV85" s="280"/>
      <c r="AW85" s="280"/>
      <c r="AX85" s="280"/>
      <c r="AY85" s="280"/>
      <c r="AZ85" s="280"/>
      <c r="BA85" s="280"/>
      <c r="BB85" s="280"/>
      <c r="BC85" s="280"/>
      <c r="BD85" s="280"/>
      <c r="BE85" s="280"/>
      <c r="BF85" s="280"/>
      <c r="BG85" s="280"/>
      <c r="BH85" s="280"/>
      <c r="BI85" s="280"/>
      <c r="BJ85" s="280"/>
      <c r="BK85" s="280"/>
      <c r="BL85" s="280"/>
      <c r="BM85" s="280"/>
      <c r="BN85" s="281"/>
      <c r="BO85" t="s">
        <v>101</v>
      </c>
    </row>
    <row r="86" spans="2:68">
      <c r="B86" s="247" t="s">
        <v>249</v>
      </c>
      <c r="C86" s="35"/>
      <c r="D86" s="277"/>
      <c r="E86" s="35"/>
      <c r="F86" s="35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  <c r="BH86" s="280"/>
      <c r="BI86" s="280"/>
      <c r="BJ86" s="280"/>
      <c r="BK86" s="280"/>
      <c r="BL86" s="280"/>
      <c r="BM86" s="280"/>
      <c r="BN86" s="281"/>
      <c r="BO86" t="s">
        <v>101</v>
      </c>
    </row>
    <row r="87" spans="2:68">
      <c r="B87" s="115" t="s">
        <v>250</v>
      </c>
      <c r="C87" s="35"/>
      <c r="D87" s="277">
        <v>30000</v>
      </c>
      <c r="E87" s="35"/>
      <c r="F87" s="35"/>
      <c r="G87" s="280">
        <f t="shared" ref="G87:AL87" si="34">$D87*(1+HLOOKUP(G$5,$G$1:$L$3,$L$3))*G41</f>
        <v>30000</v>
      </c>
      <c r="H87" s="280">
        <f t="shared" si="34"/>
        <v>30000</v>
      </c>
      <c r="I87" s="280">
        <f t="shared" si="34"/>
        <v>30000</v>
      </c>
      <c r="J87" s="280">
        <f t="shared" si="34"/>
        <v>30000</v>
      </c>
      <c r="K87" s="280">
        <f t="shared" si="34"/>
        <v>30000</v>
      </c>
      <c r="L87" s="280">
        <f t="shared" si="34"/>
        <v>30000</v>
      </c>
      <c r="M87" s="280">
        <f t="shared" si="34"/>
        <v>30000</v>
      </c>
      <c r="N87" s="280">
        <f t="shared" si="34"/>
        <v>30000</v>
      </c>
      <c r="O87" s="280">
        <f t="shared" si="34"/>
        <v>30000</v>
      </c>
      <c r="P87" s="280">
        <f t="shared" si="34"/>
        <v>30000</v>
      </c>
      <c r="Q87" s="280">
        <f t="shared" si="34"/>
        <v>30000</v>
      </c>
      <c r="R87" s="280">
        <f t="shared" si="34"/>
        <v>30000</v>
      </c>
      <c r="S87" s="280">
        <f t="shared" si="34"/>
        <v>32400.000000000004</v>
      </c>
      <c r="T87" s="280">
        <f t="shared" si="34"/>
        <v>32400.000000000004</v>
      </c>
      <c r="U87" s="280">
        <f t="shared" si="34"/>
        <v>32400.000000000004</v>
      </c>
      <c r="V87" s="280">
        <f t="shared" si="34"/>
        <v>32400.000000000004</v>
      </c>
      <c r="W87" s="280">
        <f t="shared" si="34"/>
        <v>32400.000000000004</v>
      </c>
      <c r="X87" s="280">
        <f t="shared" si="34"/>
        <v>32400.000000000004</v>
      </c>
      <c r="Y87" s="280">
        <f t="shared" si="34"/>
        <v>32400.000000000004</v>
      </c>
      <c r="Z87" s="280">
        <f t="shared" si="34"/>
        <v>32400.000000000004</v>
      </c>
      <c r="AA87" s="280">
        <f t="shared" si="34"/>
        <v>32400.000000000004</v>
      </c>
      <c r="AB87" s="280">
        <f t="shared" si="34"/>
        <v>32400.000000000004</v>
      </c>
      <c r="AC87" s="280">
        <f t="shared" si="34"/>
        <v>32400.000000000004</v>
      </c>
      <c r="AD87" s="280">
        <f t="shared" si="34"/>
        <v>32400.000000000004</v>
      </c>
      <c r="AE87" s="280">
        <f t="shared" si="34"/>
        <v>34992</v>
      </c>
      <c r="AF87" s="280">
        <f t="shared" si="34"/>
        <v>34992</v>
      </c>
      <c r="AG87" s="280">
        <f t="shared" si="34"/>
        <v>34992</v>
      </c>
      <c r="AH87" s="280">
        <f t="shared" si="34"/>
        <v>34992</v>
      </c>
      <c r="AI87" s="280">
        <f t="shared" si="34"/>
        <v>34992</v>
      </c>
      <c r="AJ87" s="280">
        <f t="shared" si="34"/>
        <v>34992</v>
      </c>
      <c r="AK87" s="280">
        <f t="shared" si="34"/>
        <v>34992</v>
      </c>
      <c r="AL87" s="280">
        <f t="shared" si="34"/>
        <v>34992</v>
      </c>
      <c r="AM87" s="280">
        <f t="shared" ref="AM87:BN87" si="35">$D87*(1+HLOOKUP(AM$5,$G$1:$L$3,$L$3))*AM41</f>
        <v>34992</v>
      </c>
      <c r="AN87" s="280">
        <f t="shared" si="35"/>
        <v>34992</v>
      </c>
      <c r="AO87" s="280">
        <f t="shared" si="35"/>
        <v>34992</v>
      </c>
      <c r="AP87" s="280">
        <f t="shared" si="35"/>
        <v>34992</v>
      </c>
      <c r="AQ87" s="280">
        <f t="shared" si="35"/>
        <v>37791.360000000008</v>
      </c>
      <c r="AR87" s="280">
        <f t="shared" si="35"/>
        <v>37791.360000000008</v>
      </c>
      <c r="AS87" s="280">
        <f t="shared" si="35"/>
        <v>37791.360000000008</v>
      </c>
      <c r="AT87" s="280">
        <f t="shared" si="35"/>
        <v>37791.360000000008</v>
      </c>
      <c r="AU87" s="280">
        <f t="shared" si="35"/>
        <v>37791.360000000008</v>
      </c>
      <c r="AV87" s="280">
        <f t="shared" si="35"/>
        <v>37791.360000000008</v>
      </c>
      <c r="AW87" s="280">
        <f t="shared" si="35"/>
        <v>37791.360000000008</v>
      </c>
      <c r="AX87" s="280">
        <f t="shared" si="35"/>
        <v>37791.360000000008</v>
      </c>
      <c r="AY87" s="280">
        <f t="shared" si="35"/>
        <v>37791.360000000008</v>
      </c>
      <c r="AZ87" s="280">
        <f t="shared" si="35"/>
        <v>37791.360000000008</v>
      </c>
      <c r="BA87" s="280">
        <f t="shared" si="35"/>
        <v>37791.360000000008</v>
      </c>
      <c r="BB87" s="280">
        <f t="shared" si="35"/>
        <v>37791.360000000008</v>
      </c>
      <c r="BC87" s="280">
        <f t="shared" si="35"/>
        <v>40814.668800000007</v>
      </c>
      <c r="BD87" s="280">
        <f t="shared" si="35"/>
        <v>40814.668800000007</v>
      </c>
      <c r="BE87" s="280">
        <f t="shared" si="35"/>
        <v>40814.668800000007</v>
      </c>
      <c r="BF87" s="280">
        <f t="shared" si="35"/>
        <v>40814.668800000007</v>
      </c>
      <c r="BG87" s="280">
        <f t="shared" si="35"/>
        <v>40814.668800000007</v>
      </c>
      <c r="BH87" s="280">
        <f t="shared" si="35"/>
        <v>40814.668800000007</v>
      </c>
      <c r="BI87" s="280">
        <f t="shared" si="35"/>
        <v>40814.668800000007</v>
      </c>
      <c r="BJ87" s="280">
        <f t="shared" si="35"/>
        <v>40814.668800000007</v>
      </c>
      <c r="BK87" s="280">
        <f t="shared" si="35"/>
        <v>40814.668800000007</v>
      </c>
      <c r="BL87" s="280">
        <f t="shared" si="35"/>
        <v>40814.668800000007</v>
      </c>
      <c r="BM87" s="280">
        <f t="shared" si="35"/>
        <v>40814.668800000007</v>
      </c>
      <c r="BN87" s="281">
        <f t="shared" si="35"/>
        <v>40814.668800000007</v>
      </c>
      <c r="BO87" t="s">
        <v>101</v>
      </c>
    </row>
    <row r="88" spans="2:68">
      <c r="B88" s="115" t="s">
        <v>251</v>
      </c>
      <c r="C88" s="35"/>
      <c r="D88" s="277">
        <v>18000</v>
      </c>
      <c r="E88" s="35"/>
      <c r="F88" s="35"/>
      <c r="G88" s="280">
        <f t="shared" ref="G88:AL88" si="36">$D88*(1+HLOOKUP(G$5,$G$1:$L$3,$L$3))*G42</f>
        <v>54000</v>
      </c>
      <c r="H88" s="280">
        <f t="shared" si="36"/>
        <v>54000</v>
      </c>
      <c r="I88" s="280">
        <f t="shared" si="36"/>
        <v>54000</v>
      </c>
      <c r="J88" s="280">
        <f t="shared" si="36"/>
        <v>54000</v>
      </c>
      <c r="K88" s="280">
        <f t="shared" si="36"/>
        <v>54000</v>
      </c>
      <c r="L88" s="280">
        <f t="shared" si="36"/>
        <v>54000</v>
      </c>
      <c r="M88" s="280">
        <f t="shared" si="36"/>
        <v>54000</v>
      </c>
      <c r="N88" s="280">
        <f t="shared" si="36"/>
        <v>54000</v>
      </c>
      <c r="O88" s="280">
        <f t="shared" si="36"/>
        <v>54000</v>
      </c>
      <c r="P88" s="280">
        <f t="shared" si="36"/>
        <v>54000</v>
      </c>
      <c r="Q88" s="280">
        <f t="shared" si="36"/>
        <v>54000</v>
      </c>
      <c r="R88" s="280">
        <f t="shared" si="36"/>
        <v>54000</v>
      </c>
      <c r="S88" s="280">
        <f t="shared" si="36"/>
        <v>77760</v>
      </c>
      <c r="T88" s="280">
        <f t="shared" si="36"/>
        <v>77760</v>
      </c>
      <c r="U88" s="280">
        <f t="shared" si="36"/>
        <v>77760</v>
      </c>
      <c r="V88" s="280">
        <f t="shared" si="36"/>
        <v>77760</v>
      </c>
      <c r="W88" s="280">
        <f t="shared" si="36"/>
        <v>77760</v>
      </c>
      <c r="X88" s="280">
        <f t="shared" si="36"/>
        <v>77760</v>
      </c>
      <c r="Y88" s="280">
        <f t="shared" si="36"/>
        <v>77760</v>
      </c>
      <c r="Z88" s="280">
        <f t="shared" si="36"/>
        <v>77760</v>
      </c>
      <c r="AA88" s="280">
        <f t="shared" si="36"/>
        <v>77760</v>
      </c>
      <c r="AB88" s="280">
        <f t="shared" si="36"/>
        <v>77760</v>
      </c>
      <c r="AC88" s="280">
        <f t="shared" si="36"/>
        <v>77760</v>
      </c>
      <c r="AD88" s="280">
        <f t="shared" si="36"/>
        <v>77760</v>
      </c>
      <c r="AE88" s="280">
        <f t="shared" si="36"/>
        <v>104976</v>
      </c>
      <c r="AF88" s="280">
        <f t="shared" si="36"/>
        <v>104976</v>
      </c>
      <c r="AG88" s="280">
        <f t="shared" si="36"/>
        <v>104976</v>
      </c>
      <c r="AH88" s="280">
        <f t="shared" si="36"/>
        <v>104976</v>
      </c>
      <c r="AI88" s="280">
        <f t="shared" si="36"/>
        <v>104976</v>
      </c>
      <c r="AJ88" s="280">
        <f t="shared" si="36"/>
        <v>104976</v>
      </c>
      <c r="AK88" s="280">
        <f t="shared" si="36"/>
        <v>104976</v>
      </c>
      <c r="AL88" s="280">
        <f t="shared" si="36"/>
        <v>104976</v>
      </c>
      <c r="AM88" s="280">
        <f t="shared" ref="AM88:BN88" si="37">$D88*(1+HLOOKUP(AM$5,$G$1:$L$3,$L$3))*AM42</f>
        <v>104976</v>
      </c>
      <c r="AN88" s="280">
        <f t="shared" si="37"/>
        <v>104976</v>
      </c>
      <c r="AO88" s="280">
        <f t="shared" si="37"/>
        <v>104976</v>
      </c>
      <c r="AP88" s="280">
        <f t="shared" si="37"/>
        <v>104976</v>
      </c>
      <c r="AQ88" s="280">
        <f t="shared" si="37"/>
        <v>136048.89600000001</v>
      </c>
      <c r="AR88" s="280">
        <f t="shared" si="37"/>
        <v>136048.89600000001</v>
      </c>
      <c r="AS88" s="280">
        <f t="shared" si="37"/>
        <v>136048.89600000001</v>
      </c>
      <c r="AT88" s="280">
        <f t="shared" si="37"/>
        <v>136048.89600000001</v>
      </c>
      <c r="AU88" s="280">
        <f t="shared" si="37"/>
        <v>136048.89600000001</v>
      </c>
      <c r="AV88" s="280">
        <f t="shared" si="37"/>
        <v>136048.89600000001</v>
      </c>
      <c r="AW88" s="280">
        <f t="shared" si="37"/>
        <v>136048.89600000001</v>
      </c>
      <c r="AX88" s="280">
        <f t="shared" si="37"/>
        <v>136048.89600000001</v>
      </c>
      <c r="AY88" s="280">
        <f t="shared" si="37"/>
        <v>136048.89600000001</v>
      </c>
      <c r="AZ88" s="280">
        <f t="shared" si="37"/>
        <v>136048.89600000001</v>
      </c>
      <c r="BA88" s="280">
        <f t="shared" si="37"/>
        <v>136048.89600000001</v>
      </c>
      <c r="BB88" s="280">
        <f t="shared" si="37"/>
        <v>136048.89600000001</v>
      </c>
      <c r="BC88" s="280">
        <f t="shared" si="37"/>
        <v>171421.60896000004</v>
      </c>
      <c r="BD88" s="280">
        <f t="shared" si="37"/>
        <v>171421.60896000004</v>
      </c>
      <c r="BE88" s="280">
        <f t="shared" si="37"/>
        <v>171421.60896000004</v>
      </c>
      <c r="BF88" s="280">
        <f t="shared" si="37"/>
        <v>171421.60896000004</v>
      </c>
      <c r="BG88" s="280">
        <f t="shared" si="37"/>
        <v>171421.60896000004</v>
      </c>
      <c r="BH88" s="280">
        <f t="shared" si="37"/>
        <v>171421.60896000004</v>
      </c>
      <c r="BI88" s="280">
        <f t="shared" si="37"/>
        <v>171421.60896000004</v>
      </c>
      <c r="BJ88" s="280">
        <f t="shared" si="37"/>
        <v>171421.60896000004</v>
      </c>
      <c r="BK88" s="280">
        <f t="shared" si="37"/>
        <v>171421.60896000004</v>
      </c>
      <c r="BL88" s="280">
        <f t="shared" si="37"/>
        <v>171421.60896000004</v>
      </c>
      <c r="BM88" s="280">
        <f t="shared" si="37"/>
        <v>171421.60896000004</v>
      </c>
      <c r="BN88" s="281">
        <f t="shared" si="37"/>
        <v>171421.60896000004</v>
      </c>
      <c r="BO88" t="s">
        <v>101</v>
      </c>
    </row>
    <row r="89" spans="2:68">
      <c r="B89" s="115"/>
      <c r="C89" s="35"/>
      <c r="D89" s="278"/>
      <c r="E89" s="113"/>
      <c r="F89" s="35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1"/>
      <c r="BO89" t="s">
        <v>101</v>
      </c>
    </row>
    <row r="90" spans="2:68">
      <c r="B90" s="247" t="s">
        <v>137</v>
      </c>
      <c r="C90" s="35"/>
      <c r="D90" s="277"/>
      <c r="E90" s="35"/>
      <c r="F90" s="35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280"/>
      <c r="AK90" s="280"/>
      <c r="AL90" s="280"/>
      <c r="AM90" s="280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0"/>
      <c r="BA90" s="280"/>
      <c r="BB90" s="280"/>
      <c r="BC90" s="280"/>
      <c r="BD90" s="280"/>
      <c r="BE90" s="280"/>
      <c r="BF90" s="280"/>
      <c r="BG90" s="280"/>
      <c r="BH90" s="280"/>
      <c r="BI90" s="280"/>
      <c r="BJ90" s="280"/>
      <c r="BK90" s="280"/>
      <c r="BL90" s="280"/>
      <c r="BM90" s="280"/>
      <c r="BN90" s="281"/>
      <c r="BO90" t="s">
        <v>101</v>
      </c>
    </row>
    <row r="91" spans="2:68">
      <c r="B91" s="115" t="s">
        <v>138</v>
      </c>
      <c r="C91" s="35"/>
      <c r="D91" s="277">
        <v>30000</v>
      </c>
      <c r="E91" s="35"/>
      <c r="F91" s="35"/>
      <c r="G91" s="280">
        <f t="shared" ref="G91:AL91" si="38">$D91*(1+HLOOKUP(G$5,$G$1:$L$3,$L$3))*G45</f>
        <v>30000</v>
      </c>
      <c r="H91" s="280">
        <f t="shared" si="38"/>
        <v>30000</v>
      </c>
      <c r="I91" s="280">
        <f t="shared" si="38"/>
        <v>30000</v>
      </c>
      <c r="J91" s="280">
        <f t="shared" si="38"/>
        <v>30000</v>
      </c>
      <c r="K91" s="280">
        <f t="shared" si="38"/>
        <v>30000</v>
      </c>
      <c r="L91" s="280">
        <f t="shared" si="38"/>
        <v>30000</v>
      </c>
      <c r="M91" s="280">
        <f t="shared" si="38"/>
        <v>30000</v>
      </c>
      <c r="N91" s="280">
        <f t="shared" si="38"/>
        <v>30000</v>
      </c>
      <c r="O91" s="280">
        <f t="shared" si="38"/>
        <v>30000</v>
      </c>
      <c r="P91" s="280">
        <f t="shared" si="38"/>
        <v>30000</v>
      </c>
      <c r="Q91" s="280">
        <f t="shared" si="38"/>
        <v>30000</v>
      </c>
      <c r="R91" s="280">
        <f t="shared" si="38"/>
        <v>30000</v>
      </c>
      <c r="S91" s="280">
        <f t="shared" si="38"/>
        <v>32400.000000000004</v>
      </c>
      <c r="T91" s="280">
        <f t="shared" si="38"/>
        <v>32400.000000000004</v>
      </c>
      <c r="U91" s="280">
        <f t="shared" si="38"/>
        <v>32400.000000000004</v>
      </c>
      <c r="V91" s="280">
        <f t="shared" si="38"/>
        <v>32400.000000000004</v>
      </c>
      <c r="W91" s="280">
        <f t="shared" si="38"/>
        <v>32400.000000000004</v>
      </c>
      <c r="X91" s="280">
        <f t="shared" si="38"/>
        <v>32400.000000000004</v>
      </c>
      <c r="Y91" s="280">
        <f t="shared" si="38"/>
        <v>32400.000000000004</v>
      </c>
      <c r="Z91" s="280">
        <f t="shared" si="38"/>
        <v>32400.000000000004</v>
      </c>
      <c r="AA91" s="280">
        <f t="shared" si="38"/>
        <v>32400.000000000004</v>
      </c>
      <c r="AB91" s="280">
        <f t="shared" si="38"/>
        <v>32400.000000000004</v>
      </c>
      <c r="AC91" s="280">
        <f t="shared" si="38"/>
        <v>32400.000000000004</v>
      </c>
      <c r="AD91" s="280">
        <f t="shared" si="38"/>
        <v>32400.000000000004</v>
      </c>
      <c r="AE91" s="280">
        <f t="shared" si="38"/>
        <v>34992</v>
      </c>
      <c r="AF91" s="280">
        <f t="shared" si="38"/>
        <v>34992</v>
      </c>
      <c r="AG91" s="280">
        <f t="shared" si="38"/>
        <v>34992</v>
      </c>
      <c r="AH91" s="280">
        <f t="shared" si="38"/>
        <v>34992</v>
      </c>
      <c r="AI91" s="280">
        <f t="shared" si="38"/>
        <v>34992</v>
      </c>
      <c r="AJ91" s="280">
        <f t="shared" si="38"/>
        <v>34992</v>
      </c>
      <c r="AK91" s="280">
        <f t="shared" si="38"/>
        <v>34992</v>
      </c>
      <c r="AL91" s="280">
        <f t="shared" si="38"/>
        <v>34992</v>
      </c>
      <c r="AM91" s="280">
        <f t="shared" ref="AM91:BN91" si="39">$D91*(1+HLOOKUP(AM$5,$G$1:$L$3,$L$3))*AM45</f>
        <v>34992</v>
      </c>
      <c r="AN91" s="280">
        <f t="shared" si="39"/>
        <v>34992</v>
      </c>
      <c r="AO91" s="280">
        <f t="shared" si="39"/>
        <v>34992</v>
      </c>
      <c r="AP91" s="280">
        <f t="shared" si="39"/>
        <v>34992</v>
      </c>
      <c r="AQ91" s="280">
        <f t="shared" si="39"/>
        <v>37791.360000000008</v>
      </c>
      <c r="AR91" s="280">
        <f t="shared" si="39"/>
        <v>37791.360000000008</v>
      </c>
      <c r="AS91" s="280">
        <f t="shared" si="39"/>
        <v>37791.360000000008</v>
      </c>
      <c r="AT91" s="280">
        <f t="shared" si="39"/>
        <v>37791.360000000008</v>
      </c>
      <c r="AU91" s="280">
        <f t="shared" si="39"/>
        <v>37791.360000000008</v>
      </c>
      <c r="AV91" s="280">
        <f t="shared" si="39"/>
        <v>37791.360000000008</v>
      </c>
      <c r="AW91" s="280">
        <f t="shared" si="39"/>
        <v>37791.360000000008</v>
      </c>
      <c r="AX91" s="280">
        <f t="shared" si="39"/>
        <v>37791.360000000008</v>
      </c>
      <c r="AY91" s="280">
        <f t="shared" si="39"/>
        <v>37791.360000000008</v>
      </c>
      <c r="AZ91" s="280">
        <f t="shared" si="39"/>
        <v>37791.360000000008</v>
      </c>
      <c r="BA91" s="280">
        <f t="shared" si="39"/>
        <v>37791.360000000008</v>
      </c>
      <c r="BB91" s="280">
        <f t="shared" si="39"/>
        <v>37791.360000000008</v>
      </c>
      <c r="BC91" s="280">
        <f t="shared" si="39"/>
        <v>40814.668800000007</v>
      </c>
      <c r="BD91" s="280">
        <f t="shared" si="39"/>
        <v>40814.668800000007</v>
      </c>
      <c r="BE91" s="280">
        <f t="shared" si="39"/>
        <v>40814.668800000007</v>
      </c>
      <c r="BF91" s="280">
        <f t="shared" si="39"/>
        <v>40814.668800000007</v>
      </c>
      <c r="BG91" s="280">
        <f t="shared" si="39"/>
        <v>40814.668800000007</v>
      </c>
      <c r="BH91" s="280">
        <f t="shared" si="39"/>
        <v>40814.668800000007</v>
      </c>
      <c r="BI91" s="280">
        <f t="shared" si="39"/>
        <v>40814.668800000007</v>
      </c>
      <c r="BJ91" s="280">
        <f t="shared" si="39"/>
        <v>40814.668800000007</v>
      </c>
      <c r="BK91" s="280">
        <f t="shared" si="39"/>
        <v>40814.668800000007</v>
      </c>
      <c r="BL91" s="280">
        <f t="shared" si="39"/>
        <v>40814.668800000007</v>
      </c>
      <c r="BM91" s="280">
        <f t="shared" si="39"/>
        <v>40814.668800000007</v>
      </c>
      <c r="BN91" s="281">
        <f t="shared" si="39"/>
        <v>40814.668800000007</v>
      </c>
      <c r="BO91" t="s">
        <v>101</v>
      </c>
    </row>
    <row r="92" spans="2:68">
      <c r="B92" s="115" t="s">
        <v>252</v>
      </c>
      <c r="C92" s="35"/>
      <c r="D92" s="278">
        <v>20000</v>
      </c>
      <c r="E92" s="35"/>
      <c r="F92" s="35"/>
      <c r="G92" s="280">
        <f t="shared" ref="G92:AL92" si="40">$D92*(1+HLOOKUP(G$5,$G$1:$L$3,$L$3))*G46</f>
        <v>20000</v>
      </c>
      <c r="H92" s="280">
        <f t="shared" si="40"/>
        <v>20000</v>
      </c>
      <c r="I92" s="280">
        <f t="shared" si="40"/>
        <v>20000</v>
      </c>
      <c r="J92" s="280">
        <f t="shared" si="40"/>
        <v>20000</v>
      </c>
      <c r="K92" s="280">
        <f t="shared" si="40"/>
        <v>20000</v>
      </c>
      <c r="L92" s="280">
        <f t="shared" si="40"/>
        <v>20000</v>
      </c>
      <c r="M92" s="280">
        <f t="shared" si="40"/>
        <v>20000</v>
      </c>
      <c r="N92" s="280">
        <f t="shared" si="40"/>
        <v>20000</v>
      </c>
      <c r="O92" s="280">
        <f t="shared" si="40"/>
        <v>20000</v>
      </c>
      <c r="P92" s="280">
        <f t="shared" si="40"/>
        <v>20000</v>
      </c>
      <c r="Q92" s="280">
        <f t="shared" si="40"/>
        <v>20000</v>
      </c>
      <c r="R92" s="280">
        <f t="shared" si="40"/>
        <v>20000</v>
      </c>
      <c r="S92" s="280">
        <f t="shared" si="40"/>
        <v>21600</v>
      </c>
      <c r="T92" s="280">
        <f t="shared" si="40"/>
        <v>21600</v>
      </c>
      <c r="U92" s="280">
        <f t="shared" si="40"/>
        <v>21600</v>
      </c>
      <c r="V92" s="280">
        <f t="shared" si="40"/>
        <v>21600</v>
      </c>
      <c r="W92" s="280">
        <f t="shared" si="40"/>
        <v>21600</v>
      </c>
      <c r="X92" s="280">
        <f t="shared" si="40"/>
        <v>21600</v>
      </c>
      <c r="Y92" s="280">
        <f t="shared" si="40"/>
        <v>21600</v>
      </c>
      <c r="Z92" s="280">
        <f t="shared" si="40"/>
        <v>21600</v>
      </c>
      <c r="AA92" s="280">
        <f t="shared" si="40"/>
        <v>21600</v>
      </c>
      <c r="AB92" s="280">
        <f t="shared" si="40"/>
        <v>21600</v>
      </c>
      <c r="AC92" s="280">
        <f t="shared" si="40"/>
        <v>21600</v>
      </c>
      <c r="AD92" s="280">
        <f t="shared" si="40"/>
        <v>21600</v>
      </c>
      <c r="AE92" s="280">
        <f t="shared" si="40"/>
        <v>23328.000000000004</v>
      </c>
      <c r="AF92" s="280">
        <f t="shared" si="40"/>
        <v>23328.000000000004</v>
      </c>
      <c r="AG92" s="280">
        <f t="shared" si="40"/>
        <v>23328.000000000004</v>
      </c>
      <c r="AH92" s="280">
        <f t="shared" si="40"/>
        <v>23328.000000000004</v>
      </c>
      <c r="AI92" s="280">
        <f t="shared" si="40"/>
        <v>23328.000000000004</v>
      </c>
      <c r="AJ92" s="280">
        <f t="shared" si="40"/>
        <v>23328.000000000004</v>
      </c>
      <c r="AK92" s="280">
        <f t="shared" si="40"/>
        <v>23328.000000000004</v>
      </c>
      <c r="AL92" s="280">
        <f t="shared" si="40"/>
        <v>23328.000000000004</v>
      </c>
      <c r="AM92" s="280">
        <f t="shared" ref="AM92:BN92" si="41">$D92*(1+HLOOKUP(AM$5,$G$1:$L$3,$L$3))*AM46</f>
        <v>23328.000000000004</v>
      </c>
      <c r="AN92" s="280">
        <f t="shared" si="41"/>
        <v>23328.000000000004</v>
      </c>
      <c r="AO92" s="280">
        <f t="shared" si="41"/>
        <v>23328.000000000004</v>
      </c>
      <c r="AP92" s="280">
        <f t="shared" si="41"/>
        <v>23328.000000000004</v>
      </c>
      <c r="AQ92" s="280">
        <f t="shared" si="41"/>
        <v>25194.240000000002</v>
      </c>
      <c r="AR92" s="280">
        <f t="shared" si="41"/>
        <v>25194.240000000002</v>
      </c>
      <c r="AS92" s="280">
        <f t="shared" si="41"/>
        <v>25194.240000000002</v>
      </c>
      <c r="AT92" s="280">
        <f t="shared" si="41"/>
        <v>25194.240000000002</v>
      </c>
      <c r="AU92" s="280">
        <f t="shared" si="41"/>
        <v>25194.240000000002</v>
      </c>
      <c r="AV92" s="280">
        <f t="shared" si="41"/>
        <v>25194.240000000002</v>
      </c>
      <c r="AW92" s="280">
        <f t="shared" si="41"/>
        <v>25194.240000000002</v>
      </c>
      <c r="AX92" s="280">
        <f t="shared" si="41"/>
        <v>25194.240000000002</v>
      </c>
      <c r="AY92" s="280">
        <f t="shared" si="41"/>
        <v>25194.240000000002</v>
      </c>
      <c r="AZ92" s="280">
        <f t="shared" si="41"/>
        <v>25194.240000000002</v>
      </c>
      <c r="BA92" s="280">
        <f t="shared" si="41"/>
        <v>25194.240000000002</v>
      </c>
      <c r="BB92" s="280">
        <f t="shared" si="41"/>
        <v>25194.240000000002</v>
      </c>
      <c r="BC92" s="280">
        <f t="shared" si="41"/>
        <v>27209.779200000004</v>
      </c>
      <c r="BD92" s="280">
        <f t="shared" si="41"/>
        <v>27209.779200000004</v>
      </c>
      <c r="BE92" s="280">
        <f t="shared" si="41"/>
        <v>27209.779200000004</v>
      </c>
      <c r="BF92" s="280">
        <f t="shared" si="41"/>
        <v>27209.779200000004</v>
      </c>
      <c r="BG92" s="280">
        <f t="shared" si="41"/>
        <v>27209.779200000004</v>
      </c>
      <c r="BH92" s="280">
        <f t="shared" si="41"/>
        <v>27209.779200000004</v>
      </c>
      <c r="BI92" s="280">
        <f t="shared" si="41"/>
        <v>27209.779200000004</v>
      </c>
      <c r="BJ92" s="280">
        <f t="shared" si="41"/>
        <v>27209.779200000004</v>
      </c>
      <c r="BK92" s="280">
        <f t="shared" si="41"/>
        <v>27209.779200000004</v>
      </c>
      <c r="BL92" s="280">
        <f t="shared" si="41"/>
        <v>27209.779200000004</v>
      </c>
      <c r="BM92" s="280">
        <f t="shared" si="41"/>
        <v>27209.779200000004</v>
      </c>
      <c r="BN92" s="281">
        <f t="shared" si="41"/>
        <v>27209.779200000004</v>
      </c>
      <c r="BO92" t="s">
        <v>101</v>
      </c>
    </row>
    <row r="93" spans="2:68">
      <c r="B93" s="115"/>
      <c r="C93" s="35"/>
      <c r="D93" s="277"/>
      <c r="E93" s="35"/>
      <c r="F93" s="35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0"/>
      <c r="AS93" s="280"/>
      <c r="AT93" s="280"/>
      <c r="AU93" s="280"/>
      <c r="AV93" s="280"/>
      <c r="AW93" s="280"/>
      <c r="AX93" s="280"/>
      <c r="AY93" s="280"/>
      <c r="AZ93" s="280"/>
      <c r="BA93" s="280"/>
      <c r="BB93" s="280"/>
      <c r="BC93" s="280"/>
      <c r="BD93" s="280"/>
      <c r="BE93" s="280"/>
      <c r="BF93" s="280"/>
      <c r="BG93" s="280"/>
      <c r="BH93" s="280"/>
      <c r="BI93" s="280"/>
      <c r="BJ93" s="280"/>
      <c r="BK93" s="280"/>
      <c r="BL93" s="280"/>
      <c r="BM93" s="280"/>
      <c r="BN93" s="281"/>
      <c r="BO93" t="s">
        <v>101</v>
      </c>
    </row>
    <row r="94" spans="2:68">
      <c r="B94" s="247" t="s">
        <v>129</v>
      </c>
      <c r="C94" s="35"/>
      <c r="D94" s="277"/>
      <c r="E94" s="35"/>
      <c r="F94" s="35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0"/>
      <c r="BF94" s="280"/>
      <c r="BG94" s="280"/>
      <c r="BH94" s="280"/>
      <c r="BI94" s="280"/>
      <c r="BJ94" s="280"/>
      <c r="BK94" s="280"/>
      <c r="BL94" s="280"/>
      <c r="BM94" s="280"/>
      <c r="BN94" s="281"/>
      <c r="BO94" t="s">
        <v>101</v>
      </c>
      <c r="BP94" s="5"/>
    </row>
    <row r="95" spans="2:68">
      <c r="B95" s="248" t="s">
        <v>253</v>
      </c>
      <c r="C95" s="35"/>
      <c r="D95" s="277">
        <v>15000</v>
      </c>
      <c r="E95" s="35"/>
      <c r="F95" s="35"/>
      <c r="G95" s="280">
        <f t="shared" ref="G95:BN95" si="42">$D95*(1+HLOOKUP(G$5,$G$1:$L$3,$L$3))*G49</f>
        <v>60000</v>
      </c>
      <c r="H95" s="280">
        <f t="shared" si="42"/>
        <v>60000</v>
      </c>
      <c r="I95" s="280">
        <f t="shared" si="42"/>
        <v>60000</v>
      </c>
      <c r="J95" s="280">
        <f t="shared" si="42"/>
        <v>60000</v>
      </c>
      <c r="K95" s="280">
        <f t="shared" si="42"/>
        <v>60000</v>
      </c>
      <c r="L95" s="280">
        <f t="shared" si="42"/>
        <v>60000</v>
      </c>
      <c r="M95" s="280">
        <f t="shared" si="42"/>
        <v>60000</v>
      </c>
      <c r="N95" s="280">
        <f t="shared" si="42"/>
        <v>60000</v>
      </c>
      <c r="O95" s="280">
        <f t="shared" si="42"/>
        <v>60000</v>
      </c>
      <c r="P95" s="280">
        <f t="shared" si="42"/>
        <v>60000</v>
      </c>
      <c r="Q95" s="280">
        <f t="shared" si="42"/>
        <v>60000</v>
      </c>
      <c r="R95" s="280">
        <f t="shared" si="42"/>
        <v>60000</v>
      </c>
      <c r="S95" s="280">
        <f t="shared" si="42"/>
        <v>81000.000000000015</v>
      </c>
      <c r="T95" s="280">
        <f t="shared" si="42"/>
        <v>81000.000000000015</v>
      </c>
      <c r="U95" s="280">
        <f t="shared" si="42"/>
        <v>81000.000000000015</v>
      </c>
      <c r="V95" s="280">
        <f t="shared" si="42"/>
        <v>81000.000000000015</v>
      </c>
      <c r="W95" s="280">
        <f t="shared" si="42"/>
        <v>81000.000000000015</v>
      </c>
      <c r="X95" s="280">
        <f t="shared" si="42"/>
        <v>81000.000000000015</v>
      </c>
      <c r="Y95" s="280">
        <f t="shared" si="42"/>
        <v>81000.000000000015</v>
      </c>
      <c r="Z95" s="280">
        <f t="shared" si="42"/>
        <v>81000.000000000015</v>
      </c>
      <c r="AA95" s="280">
        <f t="shared" si="42"/>
        <v>81000.000000000015</v>
      </c>
      <c r="AB95" s="280">
        <f t="shared" si="42"/>
        <v>81000.000000000015</v>
      </c>
      <c r="AC95" s="280">
        <f t="shared" si="42"/>
        <v>81000.000000000015</v>
      </c>
      <c r="AD95" s="280">
        <f t="shared" si="42"/>
        <v>81000.000000000015</v>
      </c>
      <c r="AE95" s="280">
        <f t="shared" si="42"/>
        <v>104976</v>
      </c>
      <c r="AF95" s="280">
        <f t="shared" si="42"/>
        <v>104976</v>
      </c>
      <c r="AG95" s="280">
        <f t="shared" si="42"/>
        <v>104976</v>
      </c>
      <c r="AH95" s="280">
        <f t="shared" si="42"/>
        <v>104976</v>
      </c>
      <c r="AI95" s="280">
        <f t="shared" si="42"/>
        <v>104976</v>
      </c>
      <c r="AJ95" s="280">
        <f t="shared" si="42"/>
        <v>104976</v>
      </c>
      <c r="AK95" s="280">
        <f t="shared" si="42"/>
        <v>104976</v>
      </c>
      <c r="AL95" s="280">
        <f t="shared" si="42"/>
        <v>104976</v>
      </c>
      <c r="AM95" s="280">
        <f t="shared" si="42"/>
        <v>104976</v>
      </c>
      <c r="AN95" s="280">
        <f t="shared" si="42"/>
        <v>104976</v>
      </c>
      <c r="AO95" s="280">
        <f t="shared" si="42"/>
        <v>104976</v>
      </c>
      <c r="AP95" s="280">
        <f t="shared" si="42"/>
        <v>104976</v>
      </c>
      <c r="AQ95" s="280">
        <f t="shared" si="42"/>
        <v>132269.76000000004</v>
      </c>
      <c r="AR95" s="280">
        <f t="shared" si="42"/>
        <v>132269.76000000004</v>
      </c>
      <c r="AS95" s="280">
        <f t="shared" si="42"/>
        <v>132269.76000000004</v>
      </c>
      <c r="AT95" s="280">
        <f t="shared" si="42"/>
        <v>132269.76000000004</v>
      </c>
      <c r="AU95" s="280">
        <f t="shared" si="42"/>
        <v>132269.76000000004</v>
      </c>
      <c r="AV95" s="280">
        <f t="shared" si="42"/>
        <v>132269.76000000004</v>
      </c>
      <c r="AW95" s="280">
        <f t="shared" si="42"/>
        <v>132269.76000000004</v>
      </c>
      <c r="AX95" s="280">
        <f t="shared" si="42"/>
        <v>132269.76000000004</v>
      </c>
      <c r="AY95" s="280">
        <f t="shared" si="42"/>
        <v>132269.76000000004</v>
      </c>
      <c r="AZ95" s="280">
        <f t="shared" si="42"/>
        <v>132269.76000000004</v>
      </c>
      <c r="BA95" s="280">
        <f t="shared" si="42"/>
        <v>132269.76000000004</v>
      </c>
      <c r="BB95" s="280">
        <f t="shared" si="42"/>
        <v>132269.76000000004</v>
      </c>
      <c r="BC95" s="280">
        <f t="shared" si="42"/>
        <v>163258.67520000003</v>
      </c>
      <c r="BD95" s="280">
        <f t="shared" si="42"/>
        <v>163258.67520000003</v>
      </c>
      <c r="BE95" s="280">
        <f t="shared" si="42"/>
        <v>163258.67520000003</v>
      </c>
      <c r="BF95" s="280">
        <f t="shared" si="42"/>
        <v>163258.67520000003</v>
      </c>
      <c r="BG95" s="280">
        <f t="shared" si="42"/>
        <v>163258.67520000003</v>
      </c>
      <c r="BH95" s="280">
        <f t="shared" si="42"/>
        <v>163258.67520000003</v>
      </c>
      <c r="BI95" s="280">
        <f t="shared" si="42"/>
        <v>163258.67520000003</v>
      </c>
      <c r="BJ95" s="280">
        <f t="shared" si="42"/>
        <v>163258.67520000003</v>
      </c>
      <c r="BK95" s="280">
        <f t="shared" si="42"/>
        <v>163258.67520000003</v>
      </c>
      <c r="BL95" s="280">
        <f t="shared" si="42"/>
        <v>163258.67520000003</v>
      </c>
      <c r="BM95" s="280">
        <f t="shared" si="42"/>
        <v>163258.67520000003</v>
      </c>
      <c r="BN95" s="281">
        <f t="shared" si="42"/>
        <v>163258.67520000003</v>
      </c>
      <c r="BO95" t="s">
        <v>101</v>
      </c>
    </row>
    <row r="96" spans="2:68">
      <c r="B96" s="248" t="s">
        <v>254</v>
      </c>
      <c r="C96" s="35"/>
      <c r="D96" s="277">
        <v>12000</v>
      </c>
      <c r="E96" s="35"/>
      <c r="F96" s="35"/>
      <c r="G96" s="280">
        <f t="shared" ref="G96:BN96" si="43">$D96*(1+HLOOKUP(G$5,$G$1:$L$3,$L$3))*G50</f>
        <v>24000</v>
      </c>
      <c r="H96" s="280">
        <f t="shared" si="43"/>
        <v>24000</v>
      </c>
      <c r="I96" s="280">
        <f t="shared" si="43"/>
        <v>24000</v>
      </c>
      <c r="J96" s="280">
        <f t="shared" si="43"/>
        <v>24000</v>
      </c>
      <c r="K96" s="280">
        <f t="shared" si="43"/>
        <v>24000</v>
      </c>
      <c r="L96" s="280">
        <f t="shared" si="43"/>
        <v>24000</v>
      </c>
      <c r="M96" s="280">
        <f t="shared" si="43"/>
        <v>24000</v>
      </c>
      <c r="N96" s="280">
        <f t="shared" si="43"/>
        <v>24000</v>
      </c>
      <c r="O96" s="280">
        <f t="shared" si="43"/>
        <v>24000</v>
      </c>
      <c r="P96" s="280">
        <f t="shared" si="43"/>
        <v>24000</v>
      </c>
      <c r="Q96" s="280">
        <f t="shared" si="43"/>
        <v>24000</v>
      </c>
      <c r="R96" s="280">
        <f t="shared" si="43"/>
        <v>24000</v>
      </c>
      <c r="S96" s="280">
        <f t="shared" si="43"/>
        <v>38880</v>
      </c>
      <c r="T96" s="280">
        <f t="shared" si="43"/>
        <v>38880</v>
      </c>
      <c r="U96" s="280">
        <f t="shared" si="43"/>
        <v>38880</v>
      </c>
      <c r="V96" s="280">
        <f t="shared" si="43"/>
        <v>38880</v>
      </c>
      <c r="W96" s="280">
        <f t="shared" si="43"/>
        <v>38880</v>
      </c>
      <c r="X96" s="280">
        <f t="shared" si="43"/>
        <v>38880</v>
      </c>
      <c r="Y96" s="280">
        <f t="shared" si="43"/>
        <v>38880</v>
      </c>
      <c r="Z96" s="280">
        <f t="shared" si="43"/>
        <v>38880</v>
      </c>
      <c r="AA96" s="280">
        <f t="shared" si="43"/>
        <v>38880</v>
      </c>
      <c r="AB96" s="280">
        <f t="shared" si="43"/>
        <v>38880</v>
      </c>
      <c r="AC96" s="280">
        <f t="shared" si="43"/>
        <v>38880</v>
      </c>
      <c r="AD96" s="280">
        <f t="shared" si="43"/>
        <v>38880</v>
      </c>
      <c r="AE96" s="280">
        <f t="shared" si="43"/>
        <v>55987.200000000004</v>
      </c>
      <c r="AF96" s="280">
        <f t="shared" si="43"/>
        <v>55987.200000000004</v>
      </c>
      <c r="AG96" s="280">
        <f t="shared" si="43"/>
        <v>55987.200000000004</v>
      </c>
      <c r="AH96" s="280">
        <f t="shared" si="43"/>
        <v>55987.200000000004</v>
      </c>
      <c r="AI96" s="280">
        <f t="shared" si="43"/>
        <v>55987.200000000004</v>
      </c>
      <c r="AJ96" s="280">
        <f t="shared" si="43"/>
        <v>55987.200000000004</v>
      </c>
      <c r="AK96" s="280">
        <f t="shared" si="43"/>
        <v>55987.200000000004</v>
      </c>
      <c r="AL96" s="280">
        <f t="shared" si="43"/>
        <v>55987.200000000004</v>
      </c>
      <c r="AM96" s="280">
        <f t="shared" si="43"/>
        <v>55987.200000000004</v>
      </c>
      <c r="AN96" s="280">
        <f t="shared" si="43"/>
        <v>55987.200000000004</v>
      </c>
      <c r="AO96" s="280">
        <f t="shared" si="43"/>
        <v>55987.200000000004</v>
      </c>
      <c r="AP96" s="280">
        <f t="shared" si="43"/>
        <v>55987.200000000004</v>
      </c>
      <c r="AQ96" s="280">
        <f t="shared" si="43"/>
        <v>75582.720000000001</v>
      </c>
      <c r="AR96" s="280">
        <f t="shared" si="43"/>
        <v>75582.720000000001</v>
      </c>
      <c r="AS96" s="280">
        <f t="shared" si="43"/>
        <v>75582.720000000001</v>
      </c>
      <c r="AT96" s="280">
        <f t="shared" si="43"/>
        <v>75582.720000000001</v>
      </c>
      <c r="AU96" s="280">
        <f t="shared" si="43"/>
        <v>75582.720000000001</v>
      </c>
      <c r="AV96" s="280">
        <f t="shared" si="43"/>
        <v>75582.720000000001</v>
      </c>
      <c r="AW96" s="280">
        <f t="shared" si="43"/>
        <v>75582.720000000001</v>
      </c>
      <c r="AX96" s="280">
        <f t="shared" si="43"/>
        <v>75582.720000000001</v>
      </c>
      <c r="AY96" s="280">
        <f t="shared" si="43"/>
        <v>75582.720000000001</v>
      </c>
      <c r="AZ96" s="280">
        <f t="shared" si="43"/>
        <v>75582.720000000001</v>
      </c>
      <c r="BA96" s="280">
        <f t="shared" si="43"/>
        <v>75582.720000000001</v>
      </c>
      <c r="BB96" s="280">
        <f t="shared" si="43"/>
        <v>75582.720000000001</v>
      </c>
      <c r="BC96" s="280">
        <f t="shared" si="43"/>
        <v>97955.205120000028</v>
      </c>
      <c r="BD96" s="280">
        <f t="shared" si="43"/>
        <v>97955.205120000028</v>
      </c>
      <c r="BE96" s="280">
        <f t="shared" si="43"/>
        <v>97955.205120000028</v>
      </c>
      <c r="BF96" s="280">
        <f t="shared" si="43"/>
        <v>97955.205120000028</v>
      </c>
      <c r="BG96" s="280">
        <f t="shared" si="43"/>
        <v>97955.205120000028</v>
      </c>
      <c r="BH96" s="280">
        <f t="shared" si="43"/>
        <v>97955.205120000028</v>
      </c>
      <c r="BI96" s="280">
        <f t="shared" si="43"/>
        <v>97955.205120000028</v>
      </c>
      <c r="BJ96" s="280">
        <f t="shared" si="43"/>
        <v>97955.205120000028</v>
      </c>
      <c r="BK96" s="280">
        <f t="shared" si="43"/>
        <v>97955.205120000028</v>
      </c>
      <c r="BL96" s="280">
        <f t="shared" si="43"/>
        <v>97955.205120000028</v>
      </c>
      <c r="BM96" s="280">
        <f t="shared" si="43"/>
        <v>97955.205120000028</v>
      </c>
      <c r="BN96" s="281">
        <f t="shared" si="43"/>
        <v>97955.205120000028</v>
      </c>
      <c r="BO96" t="s">
        <v>101</v>
      </c>
    </row>
    <row r="97" spans="2:67">
      <c r="B97" s="330" t="s">
        <v>232</v>
      </c>
      <c r="C97" s="6"/>
      <c r="D97" s="279"/>
      <c r="E97" s="6"/>
      <c r="F97" s="6"/>
      <c r="G97" s="317">
        <f t="shared" ref="G97:BN97" si="44">$D97*(1+HLOOKUP(G$5,$G$1:$L$3,$L$3))*G51</f>
        <v>0</v>
      </c>
      <c r="H97" s="317">
        <f t="shared" si="44"/>
        <v>0</v>
      </c>
      <c r="I97" s="317">
        <f t="shared" si="44"/>
        <v>0</v>
      </c>
      <c r="J97" s="317">
        <f t="shared" si="44"/>
        <v>0</v>
      </c>
      <c r="K97" s="317">
        <f t="shared" si="44"/>
        <v>0</v>
      </c>
      <c r="L97" s="317">
        <f t="shared" si="44"/>
        <v>0</v>
      </c>
      <c r="M97" s="317">
        <f t="shared" si="44"/>
        <v>0</v>
      </c>
      <c r="N97" s="317">
        <f t="shared" si="44"/>
        <v>0</v>
      </c>
      <c r="O97" s="317">
        <f t="shared" si="44"/>
        <v>0</v>
      </c>
      <c r="P97" s="317">
        <f t="shared" si="44"/>
        <v>0</v>
      </c>
      <c r="Q97" s="317">
        <f t="shared" si="44"/>
        <v>0</v>
      </c>
      <c r="R97" s="317">
        <f t="shared" si="44"/>
        <v>0</v>
      </c>
      <c r="S97" s="317">
        <f t="shared" si="44"/>
        <v>0</v>
      </c>
      <c r="T97" s="317">
        <f t="shared" si="44"/>
        <v>0</v>
      </c>
      <c r="U97" s="317">
        <f t="shared" si="44"/>
        <v>0</v>
      </c>
      <c r="V97" s="317">
        <f t="shared" si="44"/>
        <v>0</v>
      </c>
      <c r="W97" s="317">
        <f t="shared" si="44"/>
        <v>0</v>
      </c>
      <c r="X97" s="317">
        <f t="shared" si="44"/>
        <v>0</v>
      </c>
      <c r="Y97" s="317">
        <f t="shared" si="44"/>
        <v>0</v>
      </c>
      <c r="Z97" s="317">
        <f t="shared" si="44"/>
        <v>0</v>
      </c>
      <c r="AA97" s="317">
        <f t="shared" si="44"/>
        <v>0</v>
      </c>
      <c r="AB97" s="317">
        <f t="shared" si="44"/>
        <v>0</v>
      </c>
      <c r="AC97" s="317">
        <f t="shared" si="44"/>
        <v>0</v>
      </c>
      <c r="AD97" s="317">
        <f t="shared" si="44"/>
        <v>0</v>
      </c>
      <c r="AE97" s="317">
        <f t="shared" si="44"/>
        <v>0</v>
      </c>
      <c r="AF97" s="317">
        <f t="shared" si="44"/>
        <v>0</v>
      </c>
      <c r="AG97" s="317">
        <f t="shared" si="44"/>
        <v>0</v>
      </c>
      <c r="AH97" s="317">
        <f t="shared" si="44"/>
        <v>0</v>
      </c>
      <c r="AI97" s="317">
        <f t="shared" si="44"/>
        <v>0</v>
      </c>
      <c r="AJ97" s="317">
        <f t="shared" si="44"/>
        <v>0</v>
      </c>
      <c r="AK97" s="317">
        <f t="shared" si="44"/>
        <v>0</v>
      </c>
      <c r="AL97" s="317">
        <f t="shared" si="44"/>
        <v>0</v>
      </c>
      <c r="AM97" s="317">
        <f t="shared" si="44"/>
        <v>0</v>
      </c>
      <c r="AN97" s="317">
        <f t="shared" si="44"/>
        <v>0</v>
      </c>
      <c r="AO97" s="317">
        <f t="shared" si="44"/>
        <v>0</v>
      </c>
      <c r="AP97" s="317">
        <f t="shared" si="44"/>
        <v>0</v>
      </c>
      <c r="AQ97" s="317">
        <f t="shared" si="44"/>
        <v>0</v>
      </c>
      <c r="AR97" s="317">
        <f t="shared" si="44"/>
        <v>0</v>
      </c>
      <c r="AS97" s="317">
        <f t="shared" si="44"/>
        <v>0</v>
      </c>
      <c r="AT97" s="317">
        <f t="shared" si="44"/>
        <v>0</v>
      </c>
      <c r="AU97" s="317">
        <f t="shared" si="44"/>
        <v>0</v>
      </c>
      <c r="AV97" s="317">
        <f t="shared" si="44"/>
        <v>0</v>
      </c>
      <c r="AW97" s="317">
        <f t="shared" si="44"/>
        <v>0</v>
      </c>
      <c r="AX97" s="317">
        <f t="shared" si="44"/>
        <v>0</v>
      </c>
      <c r="AY97" s="317">
        <f t="shared" si="44"/>
        <v>0</v>
      </c>
      <c r="AZ97" s="317">
        <f t="shared" si="44"/>
        <v>0</v>
      </c>
      <c r="BA97" s="317">
        <f t="shared" si="44"/>
        <v>0</v>
      </c>
      <c r="BB97" s="317">
        <f t="shared" si="44"/>
        <v>0</v>
      </c>
      <c r="BC97" s="317">
        <f t="shared" si="44"/>
        <v>0</v>
      </c>
      <c r="BD97" s="317">
        <f t="shared" si="44"/>
        <v>0</v>
      </c>
      <c r="BE97" s="317">
        <f t="shared" si="44"/>
        <v>0</v>
      </c>
      <c r="BF97" s="317">
        <f t="shared" si="44"/>
        <v>0</v>
      </c>
      <c r="BG97" s="317">
        <f t="shared" si="44"/>
        <v>0</v>
      </c>
      <c r="BH97" s="317">
        <f t="shared" si="44"/>
        <v>0</v>
      </c>
      <c r="BI97" s="317">
        <f t="shared" si="44"/>
        <v>0</v>
      </c>
      <c r="BJ97" s="317">
        <f t="shared" si="44"/>
        <v>0</v>
      </c>
      <c r="BK97" s="317">
        <f t="shared" si="44"/>
        <v>0</v>
      </c>
      <c r="BL97" s="317">
        <f t="shared" si="44"/>
        <v>0</v>
      </c>
      <c r="BM97" s="317">
        <f t="shared" si="44"/>
        <v>0</v>
      </c>
      <c r="BN97" s="318">
        <f t="shared" si="44"/>
        <v>0</v>
      </c>
      <c r="BO97" t="s">
        <v>101</v>
      </c>
    </row>
    <row r="100" spans="2:67">
      <c r="B100" s="39" t="s">
        <v>142</v>
      </c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67">
      <c r="B101" s="39" t="s">
        <v>59</v>
      </c>
      <c r="C101" s="39"/>
      <c r="D101" s="39"/>
      <c r="E101" s="39"/>
      <c r="F101" s="39"/>
      <c r="G101" s="39" t="s">
        <v>75</v>
      </c>
      <c r="H101" s="39" t="s">
        <v>76</v>
      </c>
      <c r="I101" s="39" t="s">
        <v>77</v>
      </c>
      <c r="J101" s="39" t="s">
        <v>78</v>
      </c>
      <c r="K101" s="39" t="s">
        <v>79</v>
      </c>
    </row>
    <row r="102" spans="2:67">
      <c r="B102" s="39" t="s">
        <v>82</v>
      </c>
      <c r="C102" s="39"/>
      <c r="D102" s="39"/>
      <c r="E102" s="39"/>
      <c r="F102" s="39"/>
      <c r="G102" s="39">
        <v>12</v>
      </c>
      <c r="H102" s="39">
        <v>12</v>
      </c>
      <c r="I102" s="39">
        <v>12</v>
      </c>
      <c r="J102" s="39">
        <v>12</v>
      </c>
      <c r="K102" s="39">
        <v>12</v>
      </c>
    </row>
    <row r="103" spans="2:67">
      <c r="B103" s="247" t="s">
        <v>238</v>
      </c>
      <c r="C103" s="35"/>
      <c r="D103" s="35"/>
      <c r="E103" s="35"/>
      <c r="F103" s="35"/>
      <c r="L103" s="69"/>
    </row>
    <row r="104" spans="2:67">
      <c r="B104" s="115" t="s">
        <v>124</v>
      </c>
      <c r="C104" s="35"/>
      <c r="D104" s="35"/>
      <c r="E104" s="35"/>
      <c r="F104" s="35"/>
      <c r="G104" s="280">
        <f>SUMIFS($G11:$BN11,$G$5:$BN$5,G$101,$G$6:$BN$6,G$102)</f>
        <v>1</v>
      </c>
      <c r="H104" s="280">
        <f>SUMIFS($G11:$BN11,$G$5:$BN$5,H$101,$G$6:$BN$6,H$102)</f>
        <v>1</v>
      </c>
      <c r="I104" s="280">
        <f>SUMIFS($G11:$BN11,$G$5:$BN$5,I$101,$G$6:$BN$6,I$102)</f>
        <v>1</v>
      </c>
      <c r="J104" s="280">
        <f>SUMIFS($G11:$BN11,$G$5:$BN$5,J$101,$G$6:$BN$6,J$102)</f>
        <v>1</v>
      </c>
      <c r="K104" s="281">
        <f>SUMIFS($G11:$BN11,$G$5:$BN$5,K$101,$G$6:$BN$6,K$102)</f>
        <v>1</v>
      </c>
    </row>
    <row r="105" spans="2:67">
      <c r="B105" s="115" t="s">
        <v>45</v>
      </c>
      <c r="C105" s="35"/>
      <c r="D105" s="35"/>
      <c r="E105" s="35"/>
      <c r="F105" s="35"/>
      <c r="G105" s="280">
        <f t="shared" ref="G105:K105" si="45">SUMIFS($G12:$BN12,$G$5:$BN$5,G$101,$G$6:$BN$6,G$102)</f>
        <v>1</v>
      </c>
      <c r="H105" s="280">
        <f t="shared" si="45"/>
        <v>1</v>
      </c>
      <c r="I105" s="280">
        <f t="shared" si="45"/>
        <v>1</v>
      </c>
      <c r="J105" s="280">
        <f t="shared" si="45"/>
        <v>1</v>
      </c>
      <c r="K105" s="281">
        <f t="shared" si="45"/>
        <v>1</v>
      </c>
    </row>
    <row r="106" spans="2:67">
      <c r="B106" s="115" t="s">
        <v>239</v>
      </c>
      <c r="C106" s="35"/>
      <c r="D106" s="35"/>
      <c r="E106" s="35"/>
      <c r="F106" s="35"/>
      <c r="G106" s="280">
        <f t="shared" ref="G106:K106" si="46">SUMIFS($G13:$BN13,$G$5:$BN$5,G$101,$G$6:$BN$6,G$102)</f>
        <v>0</v>
      </c>
      <c r="H106" s="280">
        <f t="shared" si="46"/>
        <v>0</v>
      </c>
      <c r="I106" s="280">
        <f t="shared" si="46"/>
        <v>0</v>
      </c>
      <c r="J106" s="280">
        <f t="shared" si="46"/>
        <v>0</v>
      </c>
      <c r="K106" s="281">
        <f t="shared" si="46"/>
        <v>0</v>
      </c>
    </row>
    <row r="107" spans="2:67">
      <c r="B107" s="115" t="s">
        <v>240</v>
      </c>
      <c r="C107" s="35"/>
      <c r="D107" s="35"/>
      <c r="E107" s="35"/>
      <c r="F107" s="35"/>
      <c r="G107" s="280">
        <f t="shared" ref="G107:K107" si="47">SUMIFS($G14:$BN14,$G$5:$BN$5,G$101,$G$6:$BN$6,G$102)</f>
        <v>0</v>
      </c>
      <c r="H107" s="280">
        <f t="shared" si="47"/>
        <v>0</v>
      </c>
      <c r="I107" s="280">
        <f t="shared" si="47"/>
        <v>0</v>
      </c>
      <c r="J107" s="280">
        <f t="shared" si="47"/>
        <v>0</v>
      </c>
      <c r="K107" s="281">
        <f t="shared" si="47"/>
        <v>0</v>
      </c>
    </row>
    <row r="108" spans="2:67">
      <c r="B108" s="115" t="s">
        <v>241</v>
      </c>
      <c r="C108" s="35"/>
      <c r="D108" s="35"/>
      <c r="E108" s="35"/>
      <c r="F108" s="35"/>
      <c r="G108" s="280">
        <f t="shared" ref="G108:K108" si="48">SUMIFS($G15:$BN15,$G$5:$BN$5,G$101,$G$6:$BN$6,G$102)</f>
        <v>1</v>
      </c>
      <c r="H108" s="280">
        <f t="shared" si="48"/>
        <v>1</v>
      </c>
      <c r="I108" s="280">
        <f t="shared" si="48"/>
        <v>1</v>
      </c>
      <c r="J108" s="280">
        <f t="shared" si="48"/>
        <v>1</v>
      </c>
      <c r="K108" s="281">
        <f t="shared" si="48"/>
        <v>1</v>
      </c>
    </row>
    <row r="109" spans="2:67">
      <c r="B109" s="115" t="s">
        <v>242</v>
      </c>
      <c r="C109" s="35"/>
      <c r="D109" s="35"/>
      <c r="E109" s="35"/>
      <c r="F109" s="35"/>
      <c r="G109" s="280">
        <f t="shared" ref="G109:K109" si="49">SUMIFS($G16:$BN16,$G$5:$BN$5,G$101,$G$6:$BN$6,G$102)</f>
        <v>0</v>
      </c>
      <c r="H109" s="280">
        <f t="shared" si="49"/>
        <v>0</v>
      </c>
      <c r="I109" s="280">
        <f t="shared" si="49"/>
        <v>0</v>
      </c>
      <c r="J109" s="280">
        <f t="shared" si="49"/>
        <v>0</v>
      </c>
      <c r="K109" s="281">
        <f t="shared" si="49"/>
        <v>0</v>
      </c>
    </row>
    <row r="110" spans="2:67">
      <c r="B110" s="115"/>
      <c r="C110" s="35"/>
      <c r="D110" s="35"/>
      <c r="E110" s="35"/>
      <c r="F110" s="35"/>
      <c r="G110" s="280"/>
      <c r="H110" s="280"/>
      <c r="I110" s="280"/>
      <c r="J110" s="280"/>
      <c r="K110" s="281"/>
    </row>
    <row r="111" spans="2:67">
      <c r="B111" s="247" t="s">
        <v>125</v>
      </c>
      <c r="C111" s="35"/>
      <c r="D111" s="35"/>
      <c r="E111" s="35"/>
      <c r="F111" s="35"/>
      <c r="G111" s="280"/>
      <c r="H111" s="280"/>
      <c r="I111" s="280"/>
      <c r="J111" s="280"/>
      <c r="K111" s="281"/>
    </row>
    <row r="112" spans="2:67">
      <c r="B112" s="115" t="s">
        <v>126</v>
      </c>
      <c r="C112" s="35"/>
      <c r="D112" s="35"/>
      <c r="E112" s="35"/>
      <c r="F112" s="35"/>
      <c r="G112" s="280">
        <f t="shared" ref="G112:K112" si="50">SUMIFS($G19:$BN19,$G$5:$BN$5,G$101,$G$6:$BN$6,G$102)</f>
        <v>1</v>
      </c>
      <c r="H112" s="280">
        <f t="shared" si="50"/>
        <v>1</v>
      </c>
      <c r="I112" s="280">
        <f t="shared" si="50"/>
        <v>1</v>
      </c>
      <c r="J112" s="280">
        <f t="shared" si="50"/>
        <v>1</v>
      </c>
      <c r="K112" s="281">
        <f t="shared" si="50"/>
        <v>1</v>
      </c>
    </row>
    <row r="113" spans="2:11">
      <c r="B113" s="115" t="s">
        <v>127</v>
      </c>
      <c r="C113" s="35"/>
      <c r="D113" s="35"/>
      <c r="E113" s="35"/>
      <c r="F113" s="35"/>
      <c r="G113" s="280">
        <f t="shared" ref="G113:K113" si="51">SUMIFS($G20:$BN20,$G$5:$BN$5,G$101,$G$6:$BN$6,G$102)</f>
        <v>0</v>
      </c>
      <c r="H113" s="280">
        <f t="shared" si="51"/>
        <v>0</v>
      </c>
      <c r="I113" s="280">
        <f t="shared" si="51"/>
        <v>0</v>
      </c>
      <c r="J113" s="280">
        <f t="shared" si="51"/>
        <v>0</v>
      </c>
      <c r="K113" s="281">
        <f t="shared" si="51"/>
        <v>0</v>
      </c>
    </row>
    <row r="114" spans="2:11">
      <c r="B114" s="115" t="s">
        <v>243</v>
      </c>
      <c r="C114" s="35"/>
      <c r="D114" s="35"/>
      <c r="E114" s="35"/>
      <c r="F114" s="35"/>
      <c r="G114" s="280">
        <f t="shared" ref="G114:K114" si="52">SUMIFS($G21:$BN21,$G$5:$BN$5,G$101,$G$6:$BN$6,G$102)</f>
        <v>0</v>
      </c>
      <c r="H114" s="280">
        <f t="shared" si="52"/>
        <v>0</v>
      </c>
      <c r="I114" s="280">
        <f t="shared" si="52"/>
        <v>0</v>
      </c>
      <c r="J114" s="280">
        <f t="shared" si="52"/>
        <v>0</v>
      </c>
      <c r="K114" s="281">
        <f t="shared" si="52"/>
        <v>0</v>
      </c>
    </row>
    <row r="115" spans="2:11">
      <c r="B115" s="115" t="s">
        <v>128</v>
      </c>
      <c r="C115" s="35"/>
      <c r="D115" s="35"/>
      <c r="E115" s="35"/>
      <c r="F115" s="35"/>
      <c r="G115" s="280">
        <f t="shared" ref="G115:K115" si="53">SUMIFS($G22:$BN22,$G$5:$BN$5,G$101,$G$6:$BN$6,G$102)</f>
        <v>7</v>
      </c>
      <c r="H115" s="280">
        <f t="shared" si="53"/>
        <v>9</v>
      </c>
      <c r="I115" s="280">
        <f t="shared" si="53"/>
        <v>11</v>
      </c>
      <c r="J115" s="280">
        <f t="shared" si="53"/>
        <v>13</v>
      </c>
      <c r="K115" s="281">
        <f t="shared" si="53"/>
        <v>15</v>
      </c>
    </row>
    <row r="116" spans="2:11">
      <c r="B116" s="115" t="s">
        <v>129</v>
      </c>
      <c r="C116" s="35"/>
      <c r="D116" s="35"/>
      <c r="E116" s="35"/>
      <c r="F116" s="35"/>
      <c r="G116" s="280">
        <f t="shared" ref="G116:K116" si="54">SUMIFS($G23:$BN23,$G$5:$BN$5,G$101,$G$6:$BN$6,G$102)</f>
        <v>4</v>
      </c>
      <c r="H116" s="280">
        <f t="shared" si="54"/>
        <v>6</v>
      </c>
      <c r="I116" s="280">
        <f t="shared" si="54"/>
        <v>8</v>
      </c>
      <c r="J116" s="280">
        <f t="shared" si="54"/>
        <v>10</v>
      </c>
      <c r="K116" s="281">
        <f t="shared" si="54"/>
        <v>12</v>
      </c>
    </row>
    <row r="117" spans="2:11">
      <c r="B117" s="115"/>
      <c r="C117" s="35"/>
      <c r="D117" s="35"/>
      <c r="E117" s="35"/>
      <c r="F117" s="35"/>
      <c r="G117" s="280"/>
      <c r="H117" s="280"/>
      <c r="I117" s="280"/>
      <c r="J117" s="280"/>
      <c r="K117" s="281"/>
    </row>
    <row r="118" spans="2:11">
      <c r="B118" s="247" t="s">
        <v>130</v>
      </c>
      <c r="C118" s="35"/>
      <c r="D118" s="35"/>
      <c r="E118" s="35"/>
      <c r="F118" s="35"/>
      <c r="G118" s="280"/>
      <c r="H118" s="280"/>
      <c r="I118" s="280"/>
      <c r="J118" s="280"/>
      <c r="K118" s="281"/>
    </row>
    <row r="119" spans="2:11">
      <c r="B119" s="115" t="s">
        <v>131</v>
      </c>
      <c r="C119" s="35"/>
      <c r="D119" s="35"/>
      <c r="E119" s="35"/>
      <c r="F119" s="35"/>
      <c r="G119" s="280">
        <f t="shared" ref="G119:K119" si="55">SUMIFS($G26:$BN26,$G$5:$BN$5,G$101,$G$6:$BN$6,G$102)</f>
        <v>1</v>
      </c>
      <c r="H119" s="280">
        <f t="shared" si="55"/>
        <v>1</v>
      </c>
      <c r="I119" s="280">
        <f t="shared" si="55"/>
        <v>1</v>
      </c>
      <c r="J119" s="280">
        <f t="shared" si="55"/>
        <v>1</v>
      </c>
      <c r="K119" s="281">
        <f t="shared" si="55"/>
        <v>1</v>
      </c>
    </row>
    <row r="120" spans="2:11">
      <c r="B120" s="115" t="s">
        <v>132</v>
      </c>
      <c r="C120" s="35"/>
      <c r="D120" s="35"/>
      <c r="E120" s="35"/>
      <c r="F120" s="35"/>
      <c r="G120" s="280">
        <f t="shared" ref="G120:K120" si="56">SUMIFS($G27:$BN27,$G$5:$BN$5,G$101,$G$6:$BN$6,G$102)</f>
        <v>3</v>
      </c>
      <c r="H120" s="280">
        <f t="shared" si="56"/>
        <v>4</v>
      </c>
      <c r="I120" s="280">
        <f t="shared" si="56"/>
        <v>5</v>
      </c>
      <c r="J120" s="280">
        <f t="shared" si="56"/>
        <v>6</v>
      </c>
      <c r="K120" s="281">
        <f t="shared" si="56"/>
        <v>7</v>
      </c>
    </row>
    <row r="121" spans="2:11">
      <c r="B121" s="115"/>
      <c r="C121" s="35"/>
      <c r="D121" s="35"/>
      <c r="E121" s="35"/>
      <c r="F121" s="35"/>
      <c r="G121" s="280"/>
      <c r="H121" s="280"/>
      <c r="I121" s="280"/>
      <c r="J121" s="280"/>
      <c r="K121" s="281"/>
    </row>
    <row r="122" spans="2:11">
      <c r="B122" s="247" t="s">
        <v>244</v>
      </c>
      <c r="C122" s="35"/>
      <c r="D122" s="35"/>
      <c r="E122" s="35"/>
      <c r="F122" s="35"/>
      <c r="G122" s="280"/>
      <c r="H122" s="280"/>
      <c r="I122" s="280"/>
      <c r="J122" s="280"/>
      <c r="K122" s="281"/>
    </row>
    <row r="123" spans="2:11">
      <c r="B123" s="115" t="s">
        <v>245</v>
      </c>
      <c r="C123" s="35"/>
      <c r="D123" s="35"/>
      <c r="E123" s="35"/>
      <c r="F123" s="35"/>
      <c r="G123" s="280">
        <f t="shared" ref="G123:K124" si="57">SUMIFS($G30:$BN30,$G$5:$BN$5,G$101,$G$6:$BN$6,G$102)</f>
        <v>1</v>
      </c>
      <c r="H123" s="280">
        <f t="shared" si="57"/>
        <v>1</v>
      </c>
      <c r="I123" s="280">
        <f t="shared" si="57"/>
        <v>1</v>
      </c>
      <c r="J123" s="280">
        <f t="shared" si="57"/>
        <v>1</v>
      </c>
      <c r="K123" s="281">
        <f t="shared" si="57"/>
        <v>1</v>
      </c>
    </row>
    <row r="124" spans="2:11">
      <c r="B124" s="115" t="s">
        <v>246</v>
      </c>
      <c r="C124" s="35"/>
      <c r="D124" s="35"/>
      <c r="E124" s="35"/>
      <c r="F124" s="35"/>
      <c r="G124" s="280">
        <f t="shared" si="57"/>
        <v>4</v>
      </c>
      <c r="H124" s="280">
        <f t="shared" si="57"/>
        <v>5</v>
      </c>
      <c r="I124" s="280">
        <f t="shared" si="57"/>
        <v>6</v>
      </c>
      <c r="J124" s="280">
        <f t="shared" si="57"/>
        <v>7</v>
      </c>
      <c r="K124" s="281">
        <f t="shared" si="57"/>
        <v>8</v>
      </c>
    </row>
    <row r="125" spans="2:11">
      <c r="B125" s="115"/>
      <c r="C125" s="35"/>
      <c r="D125" s="35"/>
      <c r="E125" s="35"/>
      <c r="F125" s="35"/>
      <c r="G125" s="280"/>
      <c r="H125" s="280"/>
      <c r="I125" s="280"/>
      <c r="J125" s="280"/>
      <c r="K125" s="281"/>
    </row>
    <row r="126" spans="2:11">
      <c r="B126" s="247" t="s">
        <v>133</v>
      </c>
      <c r="C126" s="35"/>
      <c r="D126" s="35"/>
      <c r="E126" s="35"/>
      <c r="F126" s="35"/>
      <c r="G126" s="280"/>
      <c r="H126" s="280"/>
      <c r="I126" s="280"/>
      <c r="J126" s="280"/>
      <c r="K126" s="281"/>
    </row>
    <row r="127" spans="2:11">
      <c r="B127" s="248" t="s">
        <v>247</v>
      </c>
      <c r="C127" s="35"/>
      <c r="D127" s="35"/>
      <c r="E127" s="35"/>
      <c r="F127" s="35"/>
      <c r="G127" s="280">
        <f t="shared" ref="G127:K127" si="58">SUMIFS($G34:$BN34,$G$5:$BN$5,G$101,$G$6:$BN$6,G$102)</f>
        <v>0</v>
      </c>
      <c r="H127" s="280">
        <f t="shared" si="58"/>
        <v>0</v>
      </c>
      <c r="I127" s="280">
        <f t="shared" si="58"/>
        <v>0</v>
      </c>
      <c r="J127" s="280">
        <f t="shared" si="58"/>
        <v>0</v>
      </c>
      <c r="K127" s="281">
        <f t="shared" si="58"/>
        <v>0</v>
      </c>
    </row>
    <row r="128" spans="2:11">
      <c r="B128" s="248" t="s">
        <v>134</v>
      </c>
      <c r="C128" s="35"/>
      <c r="D128" s="35"/>
      <c r="E128" s="35"/>
      <c r="F128" s="35"/>
      <c r="G128" s="280">
        <f t="shared" ref="G128:K128" si="59">SUMIFS($G35:$BN35,$G$5:$BN$5,G$101,$G$6:$BN$6,G$102)</f>
        <v>1</v>
      </c>
      <c r="H128" s="280">
        <f t="shared" si="59"/>
        <v>1</v>
      </c>
      <c r="I128" s="280">
        <f t="shared" si="59"/>
        <v>1</v>
      </c>
      <c r="J128" s="280">
        <f t="shared" si="59"/>
        <v>1</v>
      </c>
      <c r="K128" s="281">
        <f t="shared" si="59"/>
        <v>1</v>
      </c>
    </row>
    <row r="129" spans="2:11">
      <c r="B129" s="115" t="s">
        <v>135</v>
      </c>
      <c r="C129" s="35"/>
      <c r="D129" s="35"/>
      <c r="E129" s="35"/>
      <c r="F129" s="35"/>
      <c r="G129" s="280">
        <f t="shared" ref="G129:K129" si="60">SUMIFS($G36:$BN36,$G$5:$BN$5,G$101,$G$6:$BN$6,G$102)</f>
        <v>1</v>
      </c>
      <c r="H129" s="280">
        <f t="shared" si="60"/>
        <v>1</v>
      </c>
      <c r="I129" s="280">
        <f t="shared" si="60"/>
        <v>1</v>
      </c>
      <c r="J129" s="280">
        <f t="shared" si="60"/>
        <v>1</v>
      </c>
      <c r="K129" s="281">
        <f t="shared" si="60"/>
        <v>1</v>
      </c>
    </row>
    <row r="130" spans="2:11">
      <c r="B130" s="115" t="s">
        <v>136</v>
      </c>
      <c r="C130" s="35"/>
      <c r="D130" s="35"/>
      <c r="E130" s="35"/>
      <c r="F130" s="35"/>
      <c r="G130" s="280">
        <f t="shared" ref="G130:K130" si="61">SUMIFS($G37:$BN37,$G$5:$BN$5,G$101,$G$6:$BN$6,G$102)</f>
        <v>0</v>
      </c>
      <c r="H130" s="280">
        <f t="shared" si="61"/>
        <v>0</v>
      </c>
      <c r="I130" s="280">
        <f t="shared" si="61"/>
        <v>0</v>
      </c>
      <c r="J130" s="280">
        <f t="shared" si="61"/>
        <v>0</v>
      </c>
      <c r="K130" s="281">
        <f t="shared" si="61"/>
        <v>0</v>
      </c>
    </row>
    <row r="131" spans="2:11">
      <c r="B131" s="115" t="s">
        <v>248</v>
      </c>
      <c r="C131" s="35"/>
      <c r="D131" s="35"/>
      <c r="E131" s="35"/>
      <c r="F131" s="35"/>
      <c r="G131" s="280">
        <f t="shared" ref="G131:K131" si="62">SUMIFS($G38:$BN38,$G$5:$BN$5,G$101,$G$6:$BN$6,G$102)</f>
        <v>2</v>
      </c>
      <c r="H131" s="280">
        <f t="shared" si="62"/>
        <v>2</v>
      </c>
      <c r="I131" s="280">
        <f t="shared" si="62"/>
        <v>2</v>
      </c>
      <c r="J131" s="280">
        <f t="shared" si="62"/>
        <v>2</v>
      </c>
      <c r="K131" s="281">
        <f t="shared" si="62"/>
        <v>2</v>
      </c>
    </row>
    <row r="132" spans="2:11">
      <c r="B132" s="115"/>
      <c r="C132" s="35"/>
      <c r="D132" s="35"/>
      <c r="E132" s="35"/>
      <c r="F132" s="35"/>
      <c r="G132" s="280"/>
      <c r="H132" s="280"/>
      <c r="I132" s="280"/>
      <c r="J132" s="280"/>
      <c r="K132" s="281"/>
    </row>
    <row r="133" spans="2:11">
      <c r="B133" s="247" t="s">
        <v>249</v>
      </c>
      <c r="C133" s="35"/>
      <c r="D133" s="35"/>
      <c r="E133" s="35"/>
      <c r="F133" s="35"/>
      <c r="G133" s="280"/>
      <c r="H133" s="280"/>
      <c r="I133" s="280"/>
      <c r="J133" s="280"/>
      <c r="K133" s="281"/>
    </row>
    <row r="134" spans="2:11">
      <c r="B134" s="115" t="s">
        <v>250</v>
      </c>
      <c r="C134" s="35"/>
      <c r="D134" s="35"/>
      <c r="E134" s="35"/>
      <c r="F134" s="35"/>
      <c r="G134" s="280">
        <f t="shared" ref="G134:K134" si="63">SUMIFS($G41:$BN41,$G$5:$BN$5,G$101,$G$6:$BN$6,G$102)</f>
        <v>1</v>
      </c>
      <c r="H134" s="280">
        <f t="shared" si="63"/>
        <v>1</v>
      </c>
      <c r="I134" s="280">
        <f t="shared" si="63"/>
        <v>1</v>
      </c>
      <c r="J134" s="280">
        <f t="shared" si="63"/>
        <v>1</v>
      </c>
      <c r="K134" s="281">
        <f t="shared" si="63"/>
        <v>1</v>
      </c>
    </row>
    <row r="135" spans="2:11">
      <c r="B135" s="115" t="s">
        <v>251</v>
      </c>
      <c r="C135" s="35"/>
      <c r="D135" s="35"/>
      <c r="E135" s="35"/>
      <c r="F135" s="35"/>
      <c r="G135" s="280">
        <f t="shared" ref="G135:K135" si="64">SUMIFS($G42:$BN42,$G$5:$BN$5,G$101,$G$6:$BN$6,G$102)</f>
        <v>3</v>
      </c>
      <c r="H135" s="280">
        <f t="shared" si="64"/>
        <v>4</v>
      </c>
      <c r="I135" s="280">
        <f t="shared" si="64"/>
        <v>5</v>
      </c>
      <c r="J135" s="280">
        <f t="shared" si="64"/>
        <v>6</v>
      </c>
      <c r="K135" s="281">
        <f t="shared" si="64"/>
        <v>7</v>
      </c>
    </row>
    <row r="136" spans="2:11">
      <c r="B136" s="115"/>
      <c r="C136" s="35"/>
      <c r="D136" s="35"/>
      <c r="E136" s="35"/>
      <c r="F136" s="35"/>
      <c r="G136" s="280"/>
      <c r="H136" s="280"/>
      <c r="I136" s="280"/>
      <c r="J136" s="280"/>
      <c r="K136" s="281"/>
    </row>
    <row r="137" spans="2:11">
      <c r="B137" s="247" t="s">
        <v>137</v>
      </c>
      <c r="C137" s="35"/>
      <c r="D137" s="35"/>
      <c r="E137" s="35"/>
      <c r="F137" s="35"/>
      <c r="G137" s="280"/>
      <c r="H137" s="280"/>
      <c r="I137" s="280"/>
      <c r="J137" s="280"/>
      <c r="K137" s="281"/>
    </row>
    <row r="138" spans="2:11">
      <c r="B138" s="115" t="s">
        <v>138</v>
      </c>
      <c r="C138" s="35"/>
      <c r="D138" s="35"/>
      <c r="E138" s="35"/>
      <c r="F138" s="35"/>
      <c r="G138" s="280">
        <f t="shared" ref="G138:K138" si="65">SUMIFS($G45:$BN45,$G$5:$BN$5,G$101,$G$6:$BN$6,G$102)</f>
        <v>1</v>
      </c>
      <c r="H138" s="280">
        <f t="shared" si="65"/>
        <v>1</v>
      </c>
      <c r="I138" s="280">
        <f t="shared" si="65"/>
        <v>1</v>
      </c>
      <c r="J138" s="280">
        <f t="shared" si="65"/>
        <v>1</v>
      </c>
      <c r="K138" s="281">
        <f t="shared" si="65"/>
        <v>1</v>
      </c>
    </row>
    <row r="139" spans="2:11">
      <c r="B139" s="115" t="s">
        <v>252</v>
      </c>
      <c r="C139" s="35"/>
      <c r="D139" s="35"/>
      <c r="E139" s="35"/>
      <c r="F139" s="35"/>
      <c r="G139" s="280">
        <f t="shared" ref="G139:K139" si="66">SUMIFS($G46:$BN46,$G$5:$BN$5,G$101,$G$6:$BN$6,G$102)</f>
        <v>1</v>
      </c>
      <c r="H139" s="280">
        <f t="shared" si="66"/>
        <v>1</v>
      </c>
      <c r="I139" s="280">
        <f t="shared" si="66"/>
        <v>1</v>
      </c>
      <c r="J139" s="280">
        <f t="shared" si="66"/>
        <v>1</v>
      </c>
      <c r="K139" s="281">
        <f t="shared" si="66"/>
        <v>1</v>
      </c>
    </row>
    <row r="140" spans="2:11">
      <c r="B140" s="115"/>
      <c r="C140" s="35"/>
      <c r="D140" s="35"/>
      <c r="E140" s="35"/>
      <c r="F140" s="35"/>
      <c r="G140" s="280"/>
      <c r="H140" s="280"/>
      <c r="I140" s="280"/>
      <c r="J140" s="280"/>
      <c r="K140" s="281"/>
    </row>
    <row r="141" spans="2:11">
      <c r="B141" s="247" t="s">
        <v>129</v>
      </c>
      <c r="C141" s="35"/>
      <c r="D141" s="35"/>
      <c r="E141" s="35"/>
      <c r="F141" s="35"/>
      <c r="G141" s="280"/>
      <c r="H141" s="280"/>
      <c r="I141" s="280"/>
      <c r="J141" s="280"/>
      <c r="K141" s="281"/>
    </row>
    <row r="142" spans="2:11">
      <c r="B142" s="248" t="s">
        <v>253</v>
      </c>
      <c r="C142" s="35"/>
      <c r="D142" s="35"/>
      <c r="E142" s="35"/>
      <c r="F142" s="35"/>
      <c r="G142" s="280">
        <f t="shared" ref="G142:K142" si="67">SUMIFS($G49:$BN49,$G$5:$BN$5,G$101,$G$6:$BN$6,G$102)</f>
        <v>4</v>
      </c>
      <c r="H142" s="280">
        <f t="shared" si="67"/>
        <v>5</v>
      </c>
      <c r="I142" s="280">
        <f t="shared" si="67"/>
        <v>6</v>
      </c>
      <c r="J142" s="280">
        <f t="shared" si="67"/>
        <v>7</v>
      </c>
      <c r="K142" s="281">
        <f t="shared" si="67"/>
        <v>8</v>
      </c>
    </row>
    <row r="143" spans="2:11">
      <c r="B143" s="248" t="s">
        <v>254</v>
      </c>
      <c r="C143" s="35"/>
      <c r="D143" s="35"/>
      <c r="E143" s="35"/>
      <c r="F143" s="35"/>
      <c r="G143" s="280">
        <f t="shared" ref="G143:K143" si="68">SUMIFS($G50:$BN50,$G$5:$BN$5,G$101,$G$6:$BN$6,G$102)</f>
        <v>2</v>
      </c>
      <c r="H143" s="280">
        <f t="shared" si="68"/>
        <v>3</v>
      </c>
      <c r="I143" s="280">
        <f t="shared" si="68"/>
        <v>4</v>
      </c>
      <c r="J143" s="280">
        <f t="shared" si="68"/>
        <v>5</v>
      </c>
      <c r="K143" s="281">
        <f t="shared" si="68"/>
        <v>6</v>
      </c>
    </row>
    <row r="144" spans="2:11">
      <c r="B144" s="248" t="s">
        <v>232</v>
      </c>
      <c r="C144" s="35"/>
      <c r="D144" s="35"/>
      <c r="E144" s="35"/>
      <c r="F144" s="35"/>
      <c r="G144" s="280">
        <f t="shared" ref="G144:K144" si="69">SUMIFS($G51:$BN51,$G$5:$BN$5,G$101,$G$6:$BN$6,G$102)</f>
        <v>0</v>
      </c>
      <c r="H144" s="280">
        <f t="shared" si="69"/>
        <v>0</v>
      </c>
      <c r="I144" s="280">
        <f t="shared" si="69"/>
        <v>0</v>
      </c>
      <c r="J144" s="280">
        <f t="shared" si="69"/>
        <v>0</v>
      </c>
      <c r="K144" s="281">
        <f t="shared" si="69"/>
        <v>0</v>
      </c>
    </row>
    <row r="145" spans="2:16">
      <c r="B145" s="102" t="s">
        <v>106</v>
      </c>
      <c r="C145" s="116"/>
      <c r="D145" s="116"/>
      <c r="E145" s="116"/>
      <c r="F145" s="116"/>
      <c r="G145" s="313">
        <f>SUM(G104:G144)</f>
        <v>40</v>
      </c>
      <c r="H145" s="313">
        <f>SUM(H104:H144)</f>
        <v>49</v>
      </c>
      <c r="I145" s="313">
        <f>SUM(I104:I144)</f>
        <v>58</v>
      </c>
      <c r="J145" s="313">
        <f>SUM(J104:J144)</f>
        <v>67</v>
      </c>
      <c r="K145" s="314">
        <f>SUM(K104:K144)</f>
        <v>76</v>
      </c>
    </row>
    <row r="146" spans="2:16">
      <c r="H146" s="382"/>
      <c r="M146">
        <f>G146-F146</f>
        <v>0</v>
      </c>
      <c r="N146">
        <f t="shared" ref="N146:P146" si="70">H146-G146</f>
        <v>0</v>
      </c>
      <c r="O146">
        <f t="shared" si="70"/>
        <v>0</v>
      </c>
      <c r="P146">
        <f t="shared" si="70"/>
        <v>0</v>
      </c>
    </row>
    <row r="147" spans="2:16">
      <c r="B147" s="39" t="s">
        <v>143</v>
      </c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6">
      <c r="B148" s="39" t="s">
        <v>59</v>
      </c>
      <c r="C148" s="39"/>
      <c r="D148" s="39"/>
      <c r="E148" s="39"/>
      <c r="F148" s="39"/>
      <c r="G148" s="39" t="s">
        <v>75</v>
      </c>
      <c r="H148" s="39" t="s">
        <v>76</v>
      </c>
      <c r="I148" s="39" t="s">
        <v>77</v>
      </c>
      <c r="J148" s="39" t="s">
        <v>78</v>
      </c>
      <c r="K148" s="39" t="s">
        <v>79</v>
      </c>
    </row>
    <row r="149" spans="2:16">
      <c r="B149" s="39" t="s">
        <v>82</v>
      </c>
      <c r="C149" s="39"/>
      <c r="D149" s="39"/>
      <c r="E149" s="39"/>
      <c r="F149" s="39"/>
      <c r="G149" s="39">
        <v>12</v>
      </c>
      <c r="H149" s="39">
        <v>12</v>
      </c>
      <c r="I149" s="39">
        <v>12</v>
      </c>
      <c r="J149" s="39">
        <v>12</v>
      </c>
      <c r="K149" s="39">
        <v>12</v>
      </c>
      <c r="L149" s="69"/>
    </row>
    <row r="150" spans="2:16">
      <c r="B150" s="149" t="s">
        <v>238</v>
      </c>
      <c r="C150" s="36"/>
      <c r="D150" s="36"/>
      <c r="E150" s="36"/>
      <c r="F150" s="36"/>
      <c r="G150" s="331"/>
      <c r="H150" s="331"/>
      <c r="I150" s="331"/>
      <c r="J150" s="331"/>
      <c r="K150" s="332"/>
      <c r="L150" s="69"/>
    </row>
    <row r="151" spans="2:16">
      <c r="B151" s="115" t="s">
        <v>124</v>
      </c>
      <c r="C151" s="35"/>
      <c r="D151" s="35"/>
      <c r="E151" s="35"/>
      <c r="F151" s="35"/>
      <c r="G151" s="280">
        <f ca="1">SUMIF($G$5:$BN$97,G$148,$G57:$BN57)</f>
        <v>1176000</v>
      </c>
      <c r="H151" s="280">
        <f ca="1">SUMIF($G$5:$BN$97,H$148,$G57:$BN57)</f>
        <v>1270080</v>
      </c>
      <c r="I151" s="280">
        <f ca="1">SUMIF($G$5:$BN$97,I$148,$G57:$BN57)</f>
        <v>1371686.3999999997</v>
      </c>
      <c r="J151" s="280">
        <f ca="1">SUMIF($G$5:$BN$97,J$148,$G57:$BN57)</f>
        <v>1481421.3120000006</v>
      </c>
      <c r="K151" s="281">
        <f ca="1">SUMIF($G$5:$BN$97,K$148,$G57:$BN57)</f>
        <v>1599935.0169599999</v>
      </c>
      <c r="L151" s="69"/>
    </row>
    <row r="152" spans="2:16">
      <c r="B152" s="115" t="s">
        <v>45</v>
      </c>
      <c r="C152" s="35"/>
      <c r="D152" s="35"/>
      <c r="E152" s="35"/>
      <c r="F152" s="35"/>
      <c r="G152" s="280">
        <f t="shared" ref="G152:K152" ca="1" si="71">SUMIF($G$5:$BN$97,G$148,$G58:$BN58)</f>
        <v>900000</v>
      </c>
      <c r="H152" s="280">
        <f t="shared" ca="1" si="71"/>
        <v>972000</v>
      </c>
      <c r="I152" s="280">
        <f t="shared" ca="1" si="71"/>
        <v>1049760.0000000002</v>
      </c>
      <c r="J152" s="280">
        <f t="shared" ca="1" si="71"/>
        <v>1133740.8</v>
      </c>
      <c r="K152" s="281">
        <f t="shared" ca="1" si="71"/>
        <v>1224440.0640000002</v>
      </c>
    </row>
    <row r="153" spans="2:16">
      <c r="B153" s="115" t="s">
        <v>239</v>
      </c>
      <c r="C153" s="35"/>
      <c r="D153" s="35"/>
      <c r="E153" s="35"/>
      <c r="F153" s="35"/>
      <c r="G153" s="280">
        <f t="shared" ref="G153:K153" ca="1" si="72">SUMIF($G$5:$BN$97,G$148,$G59:$BN59)</f>
        <v>0</v>
      </c>
      <c r="H153" s="280">
        <f t="shared" ca="1" si="72"/>
        <v>0</v>
      </c>
      <c r="I153" s="280">
        <f t="shared" ca="1" si="72"/>
        <v>0</v>
      </c>
      <c r="J153" s="280">
        <f t="shared" ca="1" si="72"/>
        <v>0</v>
      </c>
      <c r="K153" s="281">
        <f t="shared" ca="1" si="72"/>
        <v>0</v>
      </c>
    </row>
    <row r="154" spans="2:16">
      <c r="B154" s="115" t="s">
        <v>240</v>
      </c>
      <c r="C154" s="35"/>
      <c r="D154" s="35"/>
      <c r="E154" s="35"/>
      <c r="F154" s="35"/>
      <c r="G154" s="280">
        <f t="shared" ref="G154:K154" ca="1" si="73">SUMIF($G$5:$BN$97,G$148,$G60:$BN60)</f>
        <v>0</v>
      </c>
      <c r="H154" s="280">
        <f t="shared" ca="1" si="73"/>
        <v>0</v>
      </c>
      <c r="I154" s="280">
        <f t="shared" ca="1" si="73"/>
        <v>0</v>
      </c>
      <c r="J154" s="280">
        <f t="shared" ca="1" si="73"/>
        <v>0</v>
      </c>
      <c r="K154" s="281">
        <f t="shared" ca="1" si="73"/>
        <v>0</v>
      </c>
    </row>
    <row r="155" spans="2:16">
      <c r="B155" s="115" t="s">
        <v>241</v>
      </c>
      <c r="C155" s="35"/>
      <c r="D155" s="35"/>
      <c r="E155" s="35"/>
      <c r="F155" s="35"/>
      <c r="G155" s="280">
        <f t="shared" ref="G155:K155" ca="1" si="74">SUMIF($G$5:$BN$97,G$148,$G61:$BN61)</f>
        <v>900000</v>
      </c>
      <c r="H155" s="280">
        <f t="shared" ca="1" si="74"/>
        <v>972000</v>
      </c>
      <c r="I155" s="280">
        <f t="shared" ca="1" si="74"/>
        <v>1049760.0000000002</v>
      </c>
      <c r="J155" s="280">
        <f t="shared" ca="1" si="74"/>
        <v>1133740.8</v>
      </c>
      <c r="K155" s="281">
        <f t="shared" ca="1" si="74"/>
        <v>1224440.0640000002</v>
      </c>
    </row>
    <row r="156" spans="2:16">
      <c r="B156" s="115" t="s">
        <v>242</v>
      </c>
      <c r="C156" s="35"/>
      <c r="D156" s="35"/>
      <c r="E156" s="35"/>
      <c r="F156" s="35"/>
      <c r="G156" s="280">
        <f t="shared" ref="G156:K156" ca="1" si="75">SUMIF($G$5:$BN$97,G$148,$G62:$BN62)</f>
        <v>0</v>
      </c>
      <c r="H156" s="280">
        <f t="shared" ca="1" si="75"/>
        <v>0</v>
      </c>
      <c r="I156" s="280">
        <f t="shared" ca="1" si="75"/>
        <v>0</v>
      </c>
      <c r="J156" s="280">
        <f t="shared" ca="1" si="75"/>
        <v>0</v>
      </c>
      <c r="K156" s="281">
        <f t="shared" ca="1" si="75"/>
        <v>0</v>
      </c>
    </row>
    <row r="157" spans="2:16">
      <c r="B157" s="115"/>
      <c r="C157" s="35"/>
      <c r="D157" s="35"/>
      <c r="E157" s="35"/>
      <c r="F157" s="35"/>
      <c r="G157" s="280"/>
      <c r="H157" s="280"/>
      <c r="I157" s="280"/>
      <c r="J157" s="280"/>
      <c r="K157" s="281"/>
    </row>
    <row r="158" spans="2:16">
      <c r="B158" s="247" t="s">
        <v>125</v>
      </c>
      <c r="C158" s="35"/>
      <c r="D158" s="35"/>
      <c r="E158" s="35"/>
      <c r="F158" s="35"/>
      <c r="G158" s="280"/>
      <c r="H158" s="280"/>
      <c r="I158" s="280"/>
      <c r="J158" s="280"/>
      <c r="K158" s="281"/>
    </row>
    <row r="159" spans="2:16">
      <c r="B159" s="115" t="s">
        <v>126</v>
      </c>
      <c r="C159" s="35"/>
      <c r="D159" s="35"/>
      <c r="E159" s="35"/>
      <c r="F159" s="35"/>
      <c r="G159" s="280">
        <f t="shared" ref="G159:K159" ca="1" si="76">SUMIF($G$5:$BN$97,G$148,$G65:$BN65)</f>
        <v>660000</v>
      </c>
      <c r="H159" s="280">
        <f t="shared" ca="1" si="76"/>
        <v>712800.00000000012</v>
      </c>
      <c r="I159" s="280">
        <f t="shared" ca="1" si="76"/>
        <v>769824.00000000012</v>
      </c>
      <c r="J159" s="280">
        <f t="shared" ca="1" si="76"/>
        <v>831409.92000000027</v>
      </c>
      <c r="K159" s="281">
        <f t="shared" ca="1" si="76"/>
        <v>897922.71360000025</v>
      </c>
    </row>
    <row r="160" spans="2:16">
      <c r="B160" s="115" t="s">
        <v>127</v>
      </c>
      <c r="C160" s="35"/>
      <c r="D160" s="35"/>
      <c r="E160" s="35"/>
      <c r="F160" s="35"/>
      <c r="G160" s="280">
        <f t="shared" ref="G160:K160" ca="1" si="77">SUMIF($G$5:$BN$97,G$148,$G66:$BN66)</f>
        <v>0</v>
      </c>
      <c r="H160" s="280">
        <f t="shared" ca="1" si="77"/>
        <v>0</v>
      </c>
      <c r="I160" s="280">
        <f t="shared" ca="1" si="77"/>
        <v>0</v>
      </c>
      <c r="J160" s="280">
        <f t="shared" ca="1" si="77"/>
        <v>0</v>
      </c>
      <c r="K160" s="281">
        <f t="shared" ca="1" si="77"/>
        <v>0</v>
      </c>
    </row>
    <row r="161" spans="2:11">
      <c r="B161" s="115" t="s">
        <v>243</v>
      </c>
      <c r="C161" s="35"/>
      <c r="D161" s="35"/>
      <c r="E161" s="35"/>
      <c r="F161" s="35"/>
      <c r="G161" s="280">
        <f t="shared" ref="G161:K161" ca="1" si="78">SUMIF($G$5:$BN$97,G$148,$G67:$BN67)</f>
        <v>0</v>
      </c>
      <c r="H161" s="280">
        <f t="shared" ca="1" si="78"/>
        <v>0</v>
      </c>
      <c r="I161" s="280">
        <f t="shared" ca="1" si="78"/>
        <v>0</v>
      </c>
      <c r="J161" s="280">
        <f t="shared" ca="1" si="78"/>
        <v>0</v>
      </c>
      <c r="K161" s="281">
        <f t="shared" ca="1" si="78"/>
        <v>0</v>
      </c>
    </row>
    <row r="162" spans="2:11">
      <c r="B162" s="115" t="s">
        <v>128</v>
      </c>
      <c r="C162" s="35"/>
      <c r="D162" s="35"/>
      <c r="E162" s="35"/>
      <c r="F162" s="35"/>
      <c r="G162" s="280">
        <f t="shared" ref="G162:K162" ca="1" si="79">SUMIF($G$5:$BN$97,G$148,$G68:$BN68)</f>
        <v>2940000</v>
      </c>
      <c r="H162" s="280">
        <f t="shared" ca="1" si="79"/>
        <v>4082400</v>
      </c>
      <c r="I162" s="280">
        <f t="shared" ca="1" si="79"/>
        <v>5388768</v>
      </c>
      <c r="J162" s="280">
        <f t="shared" ca="1" si="79"/>
        <v>6878027.5200000005</v>
      </c>
      <c r="K162" s="281">
        <f t="shared" ca="1" si="79"/>
        <v>8571080.4480000008</v>
      </c>
    </row>
    <row r="163" spans="2:11">
      <c r="B163" s="115" t="s">
        <v>129</v>
      </c>
      <c r="C163" s="35"/>
      <c r="D163" s="35"/>
      <c r="E163" s="35"/>
      <c r="F163" s="35"/>
      <c r="G163" s="280">
        <f t="shared" ref="G163:K163" ca="1" si="80">SUMIF($G$5:$BN$97,G$148,$G69:$BN69)</f>
        <v>816000</v>
      </c>
      <c r="H163" s="280">
        <f t="shared" ca="1" si="80"/>
        <v>1321920</v>
      </c>
      <c r="I163" s="280">
        <f t="shared" ca="1" si="80"/>
        <v>1903564.7999999998</v>
      </c>
      <c r="J163" s="280">
        <f t="shared" ca="1" si="80"/>
        <v>2569812.4800000004</v>
      </c>
      <c r="K163" s="281">
        <f t="shared" ca="1" si="80"/>
        <v>3330476.9740800019</v>
      </c>
    </row>
    <row r="164" spans="2:11">
      <c r="B164" s="115"/>
      <c r="C164" s="35"/>
      <c r="D164" s="35"/>
      <c r="E164" s="35"/>
      <c r="F164" s="35"/>
      <c r="G164" s="280"/>
      <c r="H164" s="280"/>
      <c r="I164" s="280"/>
      <c r="J164" s="280"/>
      <c r="K164" s="281"/>
    </row>
    <row r="165" spans="2:11">
      <c r="B165" s="247" t="s">
        <v>130</v>
      </c>
      <c r="C165" s="35"/>
      <c r="D165" s="35"/>
      <c r="E165" s="35"/>
      <c r="F165" s="35"/>
      <c r="G165" s="280"/>
      <c r="H165" s="280"/>
      <c r="I165" s="280"/>
      <c r="J165" s="280"/>
      <c r="K165" s="281"/>
    </row>
    <row r="166" spans="2:11">
      <c r="B166" s="115" t="s">
        <v>131</v>
      </c>
      <c r="C166" s="35"/>
      <c r="D166" s="35"/>
      <c r="E166" s="35"/>
      <c r="F166" s="35"/>
      <c r="G166" s="280">
        <f t="shared" ref="G166:K166" ca="1" si="81">SUMIF($G$5:$BN$97,G$148,$G72:$BN72)</f>
        <v>660000</v>
      </c>
      <c r="H166" s="280">
        <f t="shared" ca="1" si="81"/>
        <v>712800.00000000012</v>
      </c>
      <c r="I166" s="280">
        <f t="shared" ca="1" si="81"/>
        <v>769824.00000000012</v>
      </c>
      <c r="J166" s="280">
        <f t="shared" ca="1" si="81"/>
        <v>831409.92000000027</v>
      </c>
      <c r="K166" s="281">
        <f t="shared" ca="1" si="81"/>
        <v>897922.71360000025</v>
      </c>
    </row>
    <row r="167" spans="2:11">
      <c r="B167" s="115" t="s">
        <v>132</v>
      </c>
      <c r="C167" s="35"/>
      <c r="D167" s="35"/>
      <c r="E167" s="35"/>
      <c r="F167" s="35"/>
      <c r="G167" s="280">
        <f t="shared" ref="G167:K167" ca="1" si="82">SUMIF($G$5:$BN$97,G$148,$G73:$BN73)</f>
        <v>1080000</v>
      </c>
      <c r="H167" s="280">
        <f t="shared" ca="1" si="82"/>
        <v>1555200.0000000002</v>
      </c>
      <c r="I167" s="280">
        <f t="shared" ca="1" si="82"/>
        <v>2099520</v>
      </c>
      <c r="J167" s="280">
        <f t="shared" ca="1" si="82"/>
        <v>2720977.9200000013</v>
      </c>
      <c r="K167" s="281">
        <f t="shared" ca="1" si="82"/>
        <v>3428432.1792000015</v>
      </c>
    </row>
    <row r="168" spans="2:11">
      <c r="B168" s="115"/>
      <c r="C168" s="35"/>
      <c r="D168" s="35"/>
      <c r="E168" s="35"/>
      <c r="F168" s="35"/>
      <c r="G168" s="280"/>
      <c r="H168" s="280"/>
      <c r="I168" s="280"/>
      <c r="J168" s="280"/>
      <c r="K168" s="281"/>
    </row>
    <row r="169" spans="2:11">
      <c r="B169" s="247" t="s">
        <v>244</v>
      </c>
      <c r="C169" s="35"/>
      <c r="D169" s="35"/>
      <c r="E169" s="35"/>
      <c r="F169" s="35"/>
      <c r="G169" s="280"/>
      <c r="H169" s="280"/>
      <c r="I169" s="280"/>
      <c r="J169" s="280"/>
      <c r="K169" s="281"/>
    </row>
    <row r="170" spans="2:11">
      <c r="B170" s="115" t="s">
        <v>245</v>
      </c>
      <c r="C170" s="35"/>
      <c r="D170" s="35"/>
      <c r="E170" s="35"/>
      <c r="F170" s="35"/>
      <c r="G170" s="280">
        <f t="shared" ref="G170:K170" ca="1" si="83">SUMIF($G$5:$BN$97,G$148,$G76:$BN76)</f>
        <v>360000</v>
      </c>
      <c r="H170" s="280">
        <f t="shared" ca="1" si="83"/>
        <v>388800.00000000006</v>
      </c>
      <c r="I170" s="280">
        <f t="shared" ca="1" si="83"/>
        <v>419904</v>
      </c>
      <c r="J170" s="280">
        <f t="shared" ca="1" si="83"/>
        <v>453496.32000000001</v>
      </c>
      <c r="K170" s="281">
        <f t="shared" ca="1" si="83"/>
        <v>489776.02559999999</v>
      </c>
    </row>
    <row r="171" spans="2:11">
      <c r="B171" s="115" t="s">
        <v>246</v>
      </c>
      <c r="C171" s="157"/>
      <c r="D171" s="157"/>
      <c r="E171" s="157"/>
      <c r="F171" s="157"/>
      <c r="G171" s="327">
        <f t="shared" ref="G171:K171" ca="1" si="84">SUMIF($G$5:$BN$97,G$148,$G77:$BN77)</f>
        <v>1200000</v>
      </c>
      <c r="H171" s="327">
        <f t="shared" ca="1" si="84"/>
        <v>1620000</v>
      </c>
      <c r="I171" s="327">
        <f t="shared" ca="1" si="84"/>
        <v>2099520.0000000005</v>
      </c>
      <c r="J171" s="327">
        <f t="shared" ca="1" si="84"/>
        <v>2645395.2000000007</v>
      </c>
      <c r="K171" s="328">
        <f t="shared" ca="1" si="84"/>
        <v>3265173.5040000002</v>
      </c>
    </row>
    <row r="172" spans="2:11">
      <c r="B172" s="115"/>
      <c r="C172" s="35"/>
      <c r="D172" s="35"/>
      <c r="E172" s="35"/>
      <c r="F172" s="35"/>
      <c r="G172" s="280"/>
      <c r="H172" s="280"/>
      <c r="I172" s="280"/>
      <c r="J172" s="280"/>
      <c r="K172" s="281"/>
    </row>
    <row r="173" spans="2:11">
      <c r="B173" s="247" t="s">
        <v>133</v>
      </c>
      <c r="C173" s="35"/>
      <c r="D173" s="35"/>
      <c r="E173" s="35"/>
      <c r="F173" s="35"/>
      <c r="G173" s="280"/>
      <c r="H173" s="280"/>
      <c r="I173" s="280"/>
      <c r="J173" s="280"/>
      <c r="K173" s="281"/>
    </row>
    <row r="174" spans="2:11">
      <c r="B174" s="248" t="s">
        <v>247</v>
      </c>
      <c r="C174" s="35"/>
      <c r="D174" s="35"/>
      <c r="E174" s="35"/>
      <c r="F174" s="35"/>
      <c r="G174" s="280">
        <f t="shared" ref="G174:K174" ca="1" si="85">SUMIF($G$5:$BN$97,G$148,$G80:$BN80)</f>
        <v>0</v>
      </c>
      <c r="H174" s="280">
        <f t="shared" ca="1" si="85"/>
        <v>0</v>
      </c>
      <c r="I174" s="280">
        <f t="shared" ca="1" si="85"/>
        <v>0</v>
      </c>
      <c r="J174" s="280">
        <f t="shared" ca="1" si="85"/>
        <v>0</v>
      </c>
      <c r="K174" s="281">
        <f t="shared" ca="1" si="85"/>
        <v>0</v>
      </c>
    </row>
    <row r="175" spans="2:11">
      <c r="B175" s="248" t="s">
        <v>134</v>
      </c>
      <c r="C175" s="35"/>
      <c r="D175" s="35"/>
      <c r="E175" s="35"/>
      <c r="F175" s="35"/>
      <c r="G175" s="280">
        <f t="shared" ref="G175:K175" ca="1" si="86">SUMIF($G$5:$BN$97,G$148,$G81:$BN81)</f>
        <v>420000</v>
      </c>
      <c r="H175" s="280">
        <f t="shared" ca="1" si="86"/>
        <v>453600</v>
      </c>
      <c r="I175" s="280">
        <f t="shared" ca="1" si="86"/>
        <v>489888</v>
      </c>
      <c r="J175" s="280">
        <f t="shared" ca="1" si="86"/>
        <v>529079.03999999992</v>
      </c>
      <c r="K175" s="281">
        <f t="shared" ca="1" si="86"/>
        <v>571405.36320000025</v>
      </c>
    </row>
    <row r="176" spans="2:11">
      <c r="B176" s="115" t="s">
        <v>135</v>
      </c>
      <c r="C176" s="35"/>
      <c r="D176" s="35"/>
      <c r="E176" s="35"/>
      <c r="F176" s="35"/>
      <c r="G176" s="280">
        <f t="shared" ref="G176:K176" ca="1" si="87">SUMIF($G$5:$BN$97,G$148,$G82:$BN82)</f>
        <v>360000</v>
      </c>
      <c r="H176" s="280">
        <f t="shared" ca="1" si="87"/>
        <v>388800.00000000006</v>
      </c>
      <c r="I176" s="280">
        <f t="shared" ca="1" si="87"/>
        <v>419904</v>
      </c>
      <c r="J176" s="280">
        <f t="shared" ca="1" si="87"/>
        <v>453496.32000000001</v>
      </c>
      <c r="K176" s="281">
        <f t="shared" ca="1" si="87"/>
        <v>489776.02559999999</v>
      </c>
    </row>
    <row r="177" spans="2:11">
      <c r="B177" s="115" t="s">
        <v>136</v>
      </c>
      <c r="C177" s="35"/>
      <c r="D177" s="35"/>
      <c r="E177" s="35"/>
      <c r="F177" s="35"/>
      <c r="G177" s="280">
        <f t="shared" ref="G177:K177" ca="1" si="88">SUMIF($G$5:$BN$97,G$148,$G83:$BN83)</f>
        <v>0</v>
      </c>
      <c r="H177" s="280">
        <f t="shared" ca="1" si="88"/>
        <v>0</v>
      </c>
      <c r="I177" s="280">
        <f t="shared" ca="1" si="88"/>
        <v>0</v>
      </c>
      <c r="J177" s="280">
        <f t="shared" ca="1" si="88"/>
        <v>0</v>
      </c>
      <c r="K177" s="281">
        <f t="shared" ca="1" si="88"/>
        <v>0</v>
      </c>
    </row>
    <row r="178" spans="2:11">
      <c r="B178" s="115" t="s">
        <v>248</v>
      </c>
      <c r="C178" s="35"/>
      <c r="D178" s="35"/>
      <c r="E178" s="35"/>
      <c r="F178" s="35"/>
      <c r="G178" s="280">
        <f t="shared" ref="G178:K178" ca="1" si="89">SUMIF($G$5:$BN$97,G$148,$G84:$BN84)</f>
        <v>600000</v>
      </c>
      <c r="H178" s="280">
        <f t="shared" ca="1" si="89"/>
        <v>648000</v>
      </c>
      <c r="I178" s="280">
        <f t="shared" ca="1" si="89"/>
        <v>699840.00000000012</v>
      </c>
      <c r="J178" s="280">
        <f t="shared" ca="1" si="89"/>
        <v>755827.19999999984</v>
      </c>
      <c r="K178" s="281">
        <f t="shared" ca="1" si="89"/>
        <v>816293.37600000005</v>
      </c>
    </row>
    <row r="179" spans="2:11">
      <c r="B179" s="115"/>
      <c r="C179" s="35"/>
      <c r="D179" s="35"/>
      <c r="E179" s="35"/>
      <c r="F179" s="35"/>
      <c r="G179" s="280"/>
      <c r="H179" s="280"/>
      <c r="I179" s="280"/>
      <c r="J179" s="280"/>
      <c r="K179" s="281"/>
    </row>
    <row r="180" spans="2:11">
      <c r="B180" s="247" t="s">
        <v>249</v>
      </c>
      <c r="C180" s="35"/>
      <c r="D180" s="35"/>
      <c r="E180" s="35"/>
      <c r="F180" s="35"/>
      <c r="G180" s="280"/>
      <c r="H180" s="280"/>
      <c r="I180" s="280"/>
      <c r="J180" s="280"/>
      <c r="K180" s="281"/>
    </row>
    <row r="181" spans="2:11">
      <c r="B181" s="115" t="s">
        <v>250</v>
      </c>
      <c r="C181" s="35"/>
      <c r="D181" s="35"/>
      <c r="E181" s="35"/>
      <c r="F181" s="35"/>
      <c r="G181" s="280">
        <f t="shared" ref="G181:K181" ca="1" si="90">SUMIF($G$5:$BN$97,G$148,$G87:$BN87)</f>
        <v>360000</v>
      </c>
      <c r="H181" s="280">
        <f t="shared" ca="1" si="90"/>
        <v>388800.00000000006</v>
      </c>
      <c r="I181" s="280">
        <f t="shared" ca="1" si="90"/>
        <v>419904</v>
      </c>
      <c r="J181" s="280">
        <f t="shared" ca="1" si="90"/>
        <v>453496.32000000001</v>
      </c>
      <c r="K181" s="281">
        <f t="shared" ca="1" si="90"/>
        <v>489776.02559999999</v>
      </c>
    </row>
    <row r="182" spans="2:11">
      <c r="B182" s="115" t="s">
        <v>251</v>
      </c>
      <c r="C182" s="35"/>
      <c r="D182" s="35"/>
      <c r="E182" s="35"/>
      <c r="F182" s="35"/>
      <c r="G182" s="280">
        <f t="shared" ref="G182:K182" ca="1" si="91">SUMIF($G$5:$BN$97,G$148,$G88:$BN88)</f>
        <v>648000</v>
      </c>
      <c r="H182" s="280">
        <f t="shared" ca="1" si="91"/>
        <v>933120</v>
      </c>
      <c r="I182" s="280">
        <f t="shared" ca="1" si="91"/>
        <v>1259712</v>
      </c>
      <c r="J182" s="280">
        <f t="shared" ca="1" si="91"/>
        <v>1632586.7519999996</v>
      </c>
      <c r="K182" s="281">
        <f t="shared" ca="1" si="91"/>
        <v>2057059.307520001</v>
      </c>
    </row>
    <row r="183" spans="2:11">
      <c r="B183" s="115"/>
      <c r="C183" s="35"/>
      <c r="D183" s="35"/>
      <c r="E183" s="35"/>
      <c r="F183" s="35"/>
      <c r="G183" s="280"/>
      <c r="H183" s="280"/>
      <c r="I183" s="280"/>
      <c r="J183" s="280"/>
      <c r="K183" s="281"/>
    </row>
    <row r="184" spans="2:11">
      <c r="B184" s="247" t="s">
        <v>137</v>
      </c>
      <c r="C184" s="35"/>
      <c r="D184" s="35"/>
      <c r="E184" s="35"/>
      <c r="F184" s="35"/>
      <c r="G184" s="280"/>
      <c r="H184" s="280"/>
      <c r="I184" s="280"/>
      <c r="J184" s="280"/>
      <c r="K184" s="281"/>
    </row>
    <row r="185" spans="2:11">
      <c r="B185" s="115" t="s">
        <v>138</v>
      </c>
      <c r="C185" s="35"/>
      <c r="D185" s="35"/>
      <c r="E185" s="35"/>
      <c r="F185" s="35"/>
      <c r="G185" s="280">
        <f t="shared" ref="G185:K185" ca="1" si="92">SUMIF($G$5:$BN$97,G$148,$G91:$BN91)</f>
        <v>360000</v>
      </c>
      <c r="H185" s="280">
        <f t="shared" ca="1" si="92"/>
        <v>388800.00000000006</v>
      </c>
      <c r="I185" s="280">
        <f t="shared" ca="1" si="92"/>
        <v>419904</v>
      </c>
      <c r="J185" s="280">
        <f t="shared" ca="1" si="92"/>
        <v>453496.32000000001</v>
      </c>
      <c r="K185" s="281">
        <f t="shared" ca="1" si="92"/>
        <v>489776.02559999999</v>
      </c>
    </row>
    <row r="186" spans="2:11">
      <c r="B186" s="115" t="s">
        <v>252</v>
      </c>
      <c r="C186" s="35"/>
      <c r="D186" s="35"/>
      <c r="E186" s="35"/>
      <c r="F186" s="35"/>
      <c r="G186" s="280">
        <f t="shared" ref="G186:K186" ca="1" si="93">SUMIF($G$5:$BN$97,G$148,$G92:$BN92)</f>
        <v>240000</v>
      </c>
      <c r="H186" s="280">
        <f t="shared" ca="1" si="93"/>
        <v>259200</v>
      </c>
      <c r="I186" s="280">
        <f t="shared" ca="1" si="93"/>
        <v>279936.00000000006</v>
      </c>
      <c r="J186" s="280">
        <f t="shared" ca="1" si="93"/>
        <v>302330.87999999995</v>
      </c>
      <c r="K186" s="281">
        <f t="shared" ca="1" si="93"/>
        <v>326517.35039999994</v>
      </c>
    </row>
    <row r="187" spans="2:11">
      <c r="B187" s="115"/>
      <c r="C187" s="35"/>
      <c r="D187" s="35"/>
      <c r="E187" s="35"/>
      <c r="F187" s="35"/>
      <c r="G187" s="280"/>
      <c r="H187" s="280"/>
      <c r="I187" s="280"/>
      <c r="J187" s="280"/>
      <c r="K187" s="281"/>
    </row>
    <row r="188" spans="2:11">
      <c r="B188" s="247" t="s">
        <v>129</v>
      </c>
      <c r="C188" s="35"/>
      <c r="D188" s="35"/>
      <c r="E188" s="35"/>
      <c r="F188" s="35"/>
      <c r="G188" s="280"/>
      <c r="H188" s="280"/>
      <c r="I188" s="280"/>
      <c r="J188" s="280"/>
      <c r="K188" s="281"/>
    </row>
    <row r="189" spans="2:11">
      <c r="B189" s="248" t="s">
        <v>253</v>
      </c>
      <c r="C189" s="35"/>
      <c r="D189" s="35"/>
      <c r="E189" s="35"/>
      <c r="F189" s="35"/>
      <c r="G189" s="280">
        <f t="shared" ref="G189:K189" ca="1" si="94">SUMIF($G$5:$BN$97,G$148,$G95:$BN95)</f>
        <v>720000</v>
      </c>
      <c r="H189" s="280">
        <f t="shared" ca="1" si="94"/>
        <v>972000.00000000012</v>
      </c>
      <c r="I189" s="280">
        <f t="shared" ca="1" si="94"/>
        <v>1259712</v>
      </c>
      <c r="J189" s="280">
        <f t="shared" ca="1" si="94"/>
        <v>1587237.1200000003</v>
      </c>
      <c r="K189" s="281">
        <f t="shared" ca="1" si="94"/>
        <v>1959104.1024</v>
      </c>
    </row>
    <row r="190" spans="2:11">
      <c r="B190" s="248" t="s">
        <v>254</v>
      </c>
      <c r="C190" s="35"/>
      <c r="D190" s="35"/>
      <c r="E190" s="35"/>
      <c r="F190" s="35"/>
      <c r="G190" s="280">
        <f t="shared" ref="G190:K190" ca="1" si="95">SUMIF($G$5:$BN$97,G$148,$G96:$BN96)</f>
        <v>288000</v>
      </c>
      <c r="H190" s="280">
        <f t="shared" ca="1" si="95"/>
        <v>466560</v>
      </c>
      <c r="I190" s="280">
        <f t="shared" ca="1" si="95"/>
        <v>671846.39999999991</v>
      </c>
      <c r="J190" s="280">
        <f t="shared" ca="1" si="95"/>
        <v>906992.63999999978</v>
      </c>
      <c r="K190" s="281">
        <f t="shared" ca="1" si="95"/>
        <v>1175462.4614400005</v>
      </c>
    </row>
    <row r="191" spans="2:11">
      <c r="B191" s="248" t="s">
        <v>232</v>
      </c>
      <c r="C191" s="35"/>
      <c r="D191" s="35"/>
      <c r="E191" s="35"/>
      <c r="F191" s="35"/>
      <c r="G191" s="309">
        <f t="shared" ref="G191:K191" ca="1" si="96">SUMIF($G$5:$BN$97,G$148,$G97:$BN97)</f>
        <v>0</v>
      </c>
      <c r="H191" s="309">
        <f t="shared" ca="1" si="96"/>
        <v>0</v>
      </c>
      <c r="I191" s="309">
        <f t="shared" ca="1" si="96"/>
        <v>0</v>
      </c>
      <c r="J191" s="309">
        <f t="shared" ca="1" si="96"/>
        <v>0</v>
      </c>
      <c r="K191" s="310">
        <f t="shared" ca="1" si="96"/>
        <v>0</v>
      </c>
    </row>
    <row r="192" spans="2:11">
      <c r="B192" s="73" t="s">
        <v>106</v>
      </c>
      <c r="C192" s="74"/>
      <c r="D192" s="74"/>
      <c r="E192" s="74"/>
      <c r="F192" s="74"/>
      <c r="G192" s="311">
        <f ca="1">SUM(G151:G191)</f>
        <v>14688000</v>
      </c>
      <c r="H192" s="311">
        <f t="shared" ref="H192:K192" ca="1" si="97">SUM(H151:H191)</f>
        <v>18506880</v>
      </c>
      <c r="I192" s="311">
        <f t="shared" ca="1" si="97"/>
        <v>22842777.599999998</v>
      </c>
      <c r="J192" s="311">
        <f t="shared" ca="1" si="97"/>
        <v>27753974.784000002</v>
      </c>
      <c r="K192" s="312">
        <f t="shared" ca="1" si="97"/>
        <v>33304769.740800016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09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28515625" defaultRowHeight="15"/>
  <cols>
    <col min="1" max="1" width="3.7109375" style="127" customWidth="1"/>
    <col min="2" max="2" width="30.7109375" customWidth="1"/>
    <col min="3" max="5" width="14.28515625" style="127"/>
    <col min="6" max="17" width="16.7109375" style="127" customWidth="1"/>
    <col min="18" max="16384" width="14.28515625" style="127"/>
  </cols>
  <sheetData>
    <row r="1" spans="2:23" customFormat="1">
      <c r="D1" s="282"/>
      <c r="E1" s="35"/>
      <c r="F1" s="62" t="s">
        <v>74</v>
      </c>
      <c r="G1" s="62" t="s">
        <v>75</v>
      </c>
      <c r="H1" s="62" t="s">
        <v>76</v>
      </c>
      <c r="I1" s="62" t="s">
        <v>77</v>
      </c>
      <c r="J1" s="62" t="s">
        <v>78</v>
      </c>
      <c r="K1" s="62" t="s">
        <v>79</v>
      </c>
      <c r="L1" s="65">
        <v>1</v>
      </c>
      <c r="M1" s="127"/>
    </row>
    <row r="2" spans="2:23" customFormat="1">
      <c r="D2" s="282"/>
      <c r="E2" s="35"/>
      <c r="F2" s="63" t="s">
        <v>80</v>
      </c>
      <c r="G2" s="64">
        <v>0</v>
      </c>
      <c r="H2" s="64">
        <v>0.08</v>
      </c>
      <c r="I2" s="64">
        <v>0.08</v>
      </c>
      <c r="J2" s="64">
        <v>0.08</v>
      </c>
      <c r="K2" s="64">
        <v>0.08</v>
      </c>
      <c r="L2" s="63">
        <v>2</v>
      </c>
      <c r="M2" s="127"/>
    </row>
    <row r="3" spans="2:23" customFormat="1">
      <c r="E3" s="35"/>
      <c r="F3" s="63" t="s">
        <v>81</v>
      </c>
      <c r="G3" s="64">
        <v>0</v>
      </c>
      <c r="H3" s="64">
        <f>((1+G3)*(1+H2))-1</f>
        <v>8.0000000000000071E-2</v>
      </c>
      <c r="I3" s="64">
        <f t="shared" ref="I3:K3" si="0">((1+H3)*(1+I2))-1</f>
        <v>0.1664000000000001</v>
      </c>
      <c r="J3" s="64">
        <f t="shared" si="0"/>
        <v>0.25971200000000016</v>
      </c>
      <c r="K3" s="64">
        <f t="shared" si="0"/>
        <v>0.3604889600000003</v>
      </c>
      <c r="L3" s="63">
        <v>3</v>
      </c>
      <c r="M3" s="127"/>
    </row>
    <row r="4" spans="2:23" customFormat="1">
      <c r="L4" s="127"/>
    </row>
    <row r="5" spans="2:23" s="56" customFormat="1">
      <c r="B5" s="31" t="s">
        <v>3</v>
      </c>
      <c r="C5" s="31"/>
      <c r="D5" s="31"/>
      <c r="E5" s="31"/>
      <c r="F5" s="31"/>
      <c r="G5" s="31" t="s">
        <v>75</v>
      </c>
      <c r="H5" s="31" t="s">
        <v>76</v>
      </c>
      <c r="I5" s="31" t="s">
        <v>77</v>
      </c>
      <c r="J5" s="31" t="s">
        <v>78</v>
      </c>
      <c r="K5" s="31" t="s">
        <v>79</v>
      </c>
      <c r="L5"/>
      <c r="M5" s="31" t="s">
        <v>75</v>
      </c>
      <c r="N5" s="31" t="s">
        <v>76</v>
      </c>
      <c r="O5" s="31" t="s">
        <v>77</v>
      </c>
      <c r="P5" s="31" t="s">
        <v>78</v>
      </c>
      <c r="Q5" s="31" t="s">
        <v>79</v>
      </c>
      <c r="R5" s="124"/>
      <c r="S5" s="124"/>
      <c r="T5" s="124"/>
      <c r="U5" s="124"/>
      <c r="V5" s="124"/>
      <c r="W5" s="124"/>
    </row>
    <row r="6" spans="2:23" s="56" customFormat="1">
      <c r="B6" s="31" t="s">
        <v>82</v>
      </c>
      <c r="C6" s="31"/>
      <c r="D6" s="31"/>
      <c r="E6" s="31"/>
      <c r="F6" s="31"/>
      <c r="G6" s="123">
        <v>12</v>
      </c>
      <c r="H6" s="123">
        <v>12</v>
      </c>
      <c r="I6" s="123">
        <v>12</v>
      </c>
      <c r="J6" s="123">
        <v>12</v>
      </c>
      <c r="K6" s="123">
        <v>12</v>
      </c>
      <c r="L6"/>
      <c r="M6" s="123">
        <v>12</v>
      </c>
      <c r="N6" s="123">
        <v>12</v>
      </c>
      <c r="O6" s="123">
        <v>12</v>
      </c>
      <c r="P6" s="123">
        <v>12</v>
      </c>
      <c r="Q6" s="123">
        <v>12</v>
      </c>
      <c r="R6" s="125"/>
      <c r="S6" s="125"/>
      <c r="T6" s="125"/>
      <c r="U6" s="125"/>
      <c r="V6" s="125"/>
      <c r="W6" s="125"/>
    </row>
    <row r="7" spans="2:23" s="126" customFormat="1">
      <c r="B7" s="1"/>
      <c r="C7" s="126" t="s">
        <v>225</v>
      </c>
      <c r="G7" s="401" t="s">
        <v>203</v>
      </c>
      <c r="H7" s="401"/>
      <c r="I7" s="401"/>
      <c r="J7" s="401"/>
      <c r="K7" s="401"/>
      <c r="M7" s="402" t="s">
        <v>204</v>
      </c>
      <c r="N7" s="402"/>
      <c r="O7" s="402"/>
      <c r="P7" s="402"/>
      <c r="Q7" s="402"/>
      <c r="R7" s="75"/>
    </row>
    <row r="8" spans="2:23" s="126" customFormat="1">
      <c r="B8" s="67" t="s">
        <v>61</v>
      </c>
      <c r="C8" s="131"/>
      <c r="D8" s="131"/>
      <c r="E8" s="131"/>
      <c r="F8" s="131"/>
      <c r="G8" s="131"/>
      <c r="H8" s="131"/>
      <c r="I8" s="131"/>
      <c r="J8" s="131"/>
      <c r="K8" s="132"/>
      <c r="M8" s="141"/>
      <c r="N8" s="142"/>
      <c r="O8" s="142"/>
      <c r="P8" s="142"/>
      <c r="Q8" s="143"/>
      <c r="R8" s="75"/>
    </row>
    <row r="9" spans="2:23" s="126" customFormat="1">
      <c r="B9" s="118" t="s">
        <v>141</v>
      </c>
      <c r="C9" s="127"/>
      <c r="D9" s="127"/>
      <c r="E9" s="127"/>
      <c r="F9" s="127"/>
      <c r="G9" s="127"/>
      <c r="H9" s="127"/>
      <c r="I9" s="127"/>
      <c r="J9" s="127"/>
      <c r="K9" s="133"/>
      <c r="M9" s="144"/>
      <c r="N9" s="110"/>
      <c r="O9" s="110"/>
      <c r="P9" s="110"/>
      <c r="Q9" s="145"/>
      <c r="R9" s="75"/>
    </row>
    <row r="10" spans="2:23" s="126" customFormat="1">
      <c r="B10" s="135" t="s">
        <v>256</v>
      </c>
      <c r="C10" s="280"/>
      <c r="D10" s="127"/>
      <c r="E10" s="127"/>
      <c r="F10" s="127"/>
      <c r="G10" s="130">
        <f>ROUND(((Salaries!G$145-Salaries!G$143)-(Salaries!F$145-Salaries!F$143))*0.5,0)</f>
        <v>19</v>
      </c>
      <c r="H10" s="130">
        <f>ROUND(((Salaries!H$145-Salaries!H$143)-(Salaries!G$145-Salaries!G$143))*0.5,0)</f>
        <v>4</v>
      </c>
      <c r="I10" s="130">
        <f>ROUND(((Salaries!I$145-Salaries!I$143)-(Salaries!H$145-Salaries!H$143))*0.5,0)</f>
        <v>4</v>
      </c>
      <c r="J10" s="130">
        <f>ROUND(((Salaries!J$145-Salaries!J$143)-(Salaries!I$145-Salaries!I$143))*0.5,0)</f>
        <v>4</v>
      </c>
      <c r="K10" s="134">
        <f>ROUND(((Salaries!K$145-Salaries!K$143)-(Salaries!J$145-Salaries!J$143))*0.5,0)</f>
        <v>4</v>
      </c>
      <c r="M10" s="346"/>
      <c r="N10" s="280"/>
      <c r="O10" s="280"/>
      <c r="P10" s="280"/>
      <c r="Q10" s="281"/>
      <c r="R10" s="75"/>
    </row>
    <row r="11" spans="2:23" s="126" customFormat="1">
      <c r="B11" s="135" t="s">
        <v>255</v>
      </c>
      <c r="C11" s="277">
        <v>65000</v>
      </c>
      <c r="D11" s="127" t="s">
        <v>144</v>
      </c>
      <c r="E11" s="127"/>
      <c r="F11" s="127"/>
      <c r="G11" s="280">
        <f t="shared" ref="G11" si="1">$C11*(1+HLOOKUP(G$5,$G$1:$L$3,$L$3,0))*G10</f>
        <v>1235000</v>
      </c>
      <c r="H11" s="280">
        <f t="shared" ref="H11" si="2">$C11*(1+HLOOKUP(H$5,$G$1:$L$3,$L$3,0))*H10</f>
        <v>280800</v>
      </c>
      <c r="I11" s="280">
        <f t="shared" ref="I11" si="3">$C11*(1+HLOOKUP(I$5,$G$1:$L$3,$L$3,0))*I10</f>
        <v>303264</v>
      </c>
      <c r="J11" s="280">
        <f t="shared" ref="J11" si="4">$C11*(1+HLOOKUP(J$5,$G$1:$L$3,$L$3,0))*J10</f>
        <v>327525.12000000005</v>
      </c>
      <c r="K11" s="281">
        <f t="shared" ref="K11" si="5">$C11*(1+HLOOKUP(K$5,$G$1:$L$3,$L$3,0))*K10</f>
        <v>353727.1296000001</v>
      </c>
      <c r="M11" s="346">
        <f t="shared" ref="M11" si="6">$C11*(1+HLOOKUP(M$5,$G$1:$L$3,$L$3,0))*M10</f>
        <v>0</v>
      </c>
      <c r="N11" s="280">
        <f t="shared" ref="N11" si="7">$C11*(1+HLOOKUP(N$5,$G$1:$L$3,$L$3,0))*N10</f>
        <v>0</v>
      </c>
      <c r="O11" s="280">
        <f t="shared" ref="O11" si="8">$C11*(1+HLOOKUP(O$5,$G$1:$L$3,$L$3,0))*O10</f>
        <v>0</v>
      </c>
      <c r="P11" s="280">
        <f t="shared" ref="P11" si="9">$C11*(1+HLOOKUP(P$5,$G$1:$L$3,$L$3,0))*P10</f>
        <v>0</v>
      </c>
      <c r="Q11" s="281">
        <f t="shared" ref="Q11" si="10">$C11*(1+HLOOKUP(Q$5,$G$1:$L$3,$L$3,0))*Q10</f>
        <v>0</v>
      </c>
      <c r="R11" s="75"/>
    </row>
    <row r="12" spans="2:23" s="126" customFormat="1">
      <c r="B12" s="135" t="s">
        <v>258</v>
      </c>
      <c r="C12" s="280"/>
      <c r="D12" s="127"/>
      <c r="E12" s="127"/>
      <c r="F12" s="127"/>
      <c r="G12" s="383">
        <f>ROUND(((Salaries!G$145-Salaries!G$143)-(Salaries!F$145-Salaries!F$143))*0.5,0)</f>
        <v>19</v>
      </c>
      <c r="H12" s="383">
        <f>ROUND(((Salaries!H$145-Salaries!H$143)-(Salaries!G$145-Salaries!G$143))*0.5,0)</f>
        <v>4</v>
      </c>
      <c r="I12" s="383">
        <f>ROUND(((Salaries!I$145-Salaries!I$143)-(Salaries!H$145-Salaries!H$143))*0.5,0)</f>
        <v>4</v>
      </c>
      <c r="J12" s="383">
        <f>ROUND(((Salaries!J$145-Salaries!J$143)-(Salaries!I$145-Salaries!I$143))*0.5,0)</f>
        <v>4</v>
      </c>
      <c r="K12" s="384">
        <f>ROUND(((Salaries!K$145-Salaries!K$143)-(Salaries!J$145-Salaries!J$143))*0.5,0)</f>
        <v>4</v>
      </c>
      <c r="M12" s="346"/>
      <c r="N12" s="280"/>
      <c r="O12" s="280"/>
      <c r="P12" s="280"/>
      <c r="Q12" s="281"/>
      <c r="R12" s="75"/>
    </row>
    <row r="13" spans="2:23" s="126" customFormat="1">
      <c r="B13" s="135" t="s">
        <v>257</v>
      </c>
      <c r="C13" s="277">
        <v>75000</v>
      </c>
      <c r="D13" s="127" t="s">
        <v>144</v>
      </c>
      <c r="E13" s="127"/>
      <c r="F13" s="127"/>
      <c r="G13" s="280">
        <f t="shared" ref="G13" si="11">$C13*(1+HLOOKUP(G$5,$G$1:$L$3,$L$3,0))*G12</f>
        <v>1425000</v>
      </c>
      <c r="H13" s="280">
        <f t="shared" ref="H13" si="12">$C13*(1+HLOOKUP(H$5,$G$1:$L$3,$L$3,0))*H12</f>
        <v>324000</v>
      </c>
      <c r="I13" s="280">
        <f t="shared" ref="I13" si="13">$C13*(1+HLOOKUP(I$5,$G$1:$L$3,$L$3,0))*I12</f>
        <v>349920.00000000006</v>
      </c>
      <c r="J13" s="280">
        <f t="shared" ref="J13" si="14">$C13*(1+HLOOKUP(J$5,$G$1:$L$3,$L$3,0))*J12</f>
        <v>377913.60000000003</v>
      </c>
      <c r="K13" s="281">
        <f t="shared" ref="K13" si="15">$C13*(1+HLOOKUP(K$5,$G$1:$L$3,$L$3,0))*K12</f>
        <v>408146.68800000008</v>
      </c>
      <c r="M13" s="346">
        <f t="shared" ref="M13" si="16">$C13*(1+HLOOKUP(M$5,$G$1:$L$3,$L$3,0))*M12</f>
        <v>0</v>
      </c>
      <c r="N13" s="280">
        <f t="shared" ref="N13" si="17">$C13*(1+HLOOKUP(N$5,$G$1:$L$3,$L$3,0))*N12</f>
        <v>0</v>
      </c>
      <c r="O13" s="280">
        <f t="shared" ref="O13" si="18">$C13*(1+HLOOKUP(O$5,$G$1:$L$3,$L$3,0))*O12</f>
        <v>0</v>
      </c>
      <c r="P13" s="280">
        <f t="shared" ref="P13" si="19">$C13*(1+HLOOKUP(P$5,$G$1:$L$3,$L$3,0))*P12</f>
        <v>0</v>
      </c>
      <c r="Q13" s="281">
        <f t="shared" ref="Q13" si="20">$C13*(1+HLOOKUP(Q$5,$G$1:$L$3,$L$3,0))*Q12</f>
        <v>0</v>
      </c>
      <c r="R13" s="75"/>
    </row>
    <row r="14" spans="2:23" s="126" customFormat="1">
      <c r="B14" s="135" t="s">
        <v>260</v>
      </c>
      <c r="C14" s="280"/>
      <c r="D14" s="127"/>
      <c r="E14" s="127"/>
      <c r="F14" s="127"/>
      <c r="G14" s="383">
        <f>ROUND(((Salaries!G$145-Salaries!G$143)-(Salaries!F$145-Salaries!F$143))*0.2,0)</f>
        <v>8</v>
      </c>
      <c r="H14" s="383">
        <f>ROUND(((Salaries!H$145-Salaries!H$143)-(Salaries!G$145-Salaries!G$143))*0.2,0)</f>
        <v>2</v>
      </c>
      <c r="I14" s="383">
        <f>ROUND(((Salaries!I$145-Salaries!I$143)-(Salaries!H$145-Salaries!H$143))*0.2,0)</f>
        <v>2</v>
      </c>
      <c r="J14" s="383">
        <f>ROUND(((Salaries!J$145-Salaries!J$143)-(Salaries!I$145-Salaries!I$143))*0.2,0)</f>
        <v>2</v>
      </c>
      <c r="K14" s="384">
        <f>ROUND(((Salaries!K$145-Salaries!K$143)-(Salaries!J$145-Salaries!J$143))*0.2,0)</f>
        <v>2</v>
      </c>
      <c r="M14" s="346"/>
      <c r="N14" s="280"/>
      <c r="O14" s="280"/>
      <c r="P14" s="280"/>
      <c r="Q14" s="281"/>
      <c r="R14" s="75"/>
    </row>
    <row r="15" spans="2:23" s="126" customFormat="1">
      <c r="B15" s="135" t="s">
        <v>259</v>
      </c>
      <c r="C15" s="277">
        <v>25000</v>
      </c>
      <c r="D15" s="127" t="s">
        <v>144</v>
      </c>
      <c r="E15" s="127"/>
      <c r="F15" s="127"/>
      <c r="G15" s="280">
        <f t="shared" ref="G15" si="21">$C15*(1+HLOOKUP(G$5,$G$1:$L$3,$L$3,0))*G14</f>
        <v>200000</v>
      </c>
      <c r="H15" s="280">
        <f t="shared" ref="H15" si="22">$C15*(1+HLOOKUP(H$5,$G$1:$L$3,$L$3,0))*H14</f>
        <v>54000</v>
      </c>
      <c r="I15" s="280">
        <f t="shared" ref="I15" si="23">$C15*(1+HLOOKUP(I$5,$G$1:$L$3,$L$3,0))*I14</f>
        <v>58320.000000000007</v>
      </c>
      <c r="J15" s="280">
        <f t="shared" ref="J15" si="24">$C15*(1+HLOOKUP(J$5,$G$1:$L$3,$L$3,0))*J14</f>
        <v>62985.600000000006</v>
      </c>
      <c r="K15" s="281">
        <f t="shared" ref="K15" si="25">$C15*(1+HLOOKUP(K$5,$G$1:$L$3,$L$3,0))*K14</f>
        <v>68024.448000000019</v>
      </c>
      <c r="M15" s="346">
        <f t="shared" ref="M15" si="26">$C15*(1+HLOOKUP(M$5,$G$1:$L$3,$L$3,0))*M14</f>
        <v>0</v>
      </c>
      <c r="N15" s="280">
        <f t="shared" ref="N15" si="27">$C15*(1+HLOOKUP(N$5,$G$1:$L$3,$L$3,0))*N14</f>
        <v>0</v>
      </c>
      <c r="O15" s="280">
        <f t="shared" ref="O15" si="28">$C15*(1+HLOOKUP(O$5,$G$1:$L$3,$L$3,0))*O14</f>
        <v>0</v>
      </c>
      <c r="P15" s="280">
        <f t="shared" ref="P15" si="29">$C15*(1+HLOOKUP(P$5,$G$1:$L$3,$L$3,0))*P14</f>
        <v>0</v>
      </c>
      <c r="Q15" s="281">
        <f t="shared" ref="Q15" si="30">$C15*(1+HLOOKUP(Q$5,$G$1:$L$3,$L$3,0))*Q14</f>
        <v>0</v>
      </c>
      <c r="R15" s="75"/>
    </row>
    <row r="16" spans="2:23" s="126" customFormat="1">
      <c r="B16" s="135" t="s">
        <v>262</v>
      </c>
      <c r="C16" s="277"/>
      <c r="D16" s="127"/>
      <c r="E16" s="127"/>
      <c r="F16" s="127"/>
      <c r="G16" s="277">
        <v>2</v>
      </c>
      <c r="H16" s="277"/>
      <c r="I16" s="277"/>
      <c r="J16" s="277"/>
      <c r="K16" s="360"/>
      <c r="M16" s="346"/>
      <c r="N16" s="280"/>
      <c r="O16" s="280"/>
      <c r="P16" s="280"/>
      <c r="Q16" s="281"/>
      <c r="R16" s="75"/>
    </row>
    <row r="17" spans="2:18" s="126" customFormat="1" ht="17.25">
      <c r="B17" s="135" t="s">
        <v>261</v>
      </c>
      <c r="C17" s="277">
        <v>22000</v>
      </c>
      <c r="D17" s="127"/>
      <c r="E17" s="127"/>
      <c r="F17" s="127"/>
      <c r="G17" s="325">
        <f t="shared" ref="G17" si="31">$C17*(1+HLOOKUP(G$5,$G$1:$L$3,$L$3,0))*G16</f>
        <v>44000</v>
      </c>
      <c r="H17" s="325">
        <f t="shared" ref="H17" si="32">$C17*(1+HLOOKUP(H$5,$G$1:$L$3,$L$3,0))*H16</f>
        <v>0</v>
      </c>
      <c r="I17" s="325">
        <f t="shared" ref="I17" si="33">$C17*(1+HLOOKUP(I$5,$G$1:$L$3,$L$3,0))*I16</f>
        <v>0</v>
      </c>
      <c r="J17" s="325">
        <f t="shared" ref="J17" si="34">$C17*(1+HLOOKUP(J$5,$G$1:$L$3,$L$3,0))*J16</f>
        <v>0</v>
      </c>
      <c r="K17" s="326">
        <f t="shared" ref="K17" si="35">$C17*(1+HLOOKUP(K$5,$G$1:$L$3,$L$3,0))*K16</f>
        <v>0</v>
      </c>
      <c r="M17" s="347">
        <f t="shared" ref="M17" si="36">$C17*(1+HLOOKUP(M$5,$G$1:$L$3,$L$3,0))*M16</f>
        <v>0</v>
      </c>
      <c r="N17" s="325">
        <f t="shared" ref="N17" si="37">$C17*(1+HLOOKUP(N$5,$G$1:$L$3,$L$3,0))*N16</f>
        <v>0</v>
      </c>
      <c r="O17" s="325">
        <f t="shared" ref="O17" si="38">$C17*(1+HLOOKUP(O$5,$G$1:$L$3,$L$3,0))*O16</f>
        <v>0</v>
      </c>
      <c r="P17" s="325">
        <f t="shared" ref="P17" si="39">$C17*(1+HLOOKUP(P$5,$G$1:$L$3,$L$3,0))*P16</f>
        <v>0</v>
      </c>
      <c r="Q17" s="326">
        <f t="shared" ref="Q17" si="40">$C17*(1+HLOOKUP(Q$5,$G$1:$L$3,$L$3,0))*Q16</f>
        <v>0</v>
      </c>
      <c r="R17" s="75"/>
    </row>
    <row r="18" spans="2:18" s="128" customFormat="1">
      <c r="B18" s="114" t="s">
        <v>263</v>
      </c>
      <c r="C18" s="333"/>
      <c r="G18" s="333">
        <f>G11+G13+G15+G17</f>
        <v>2904000</v>
      </c>
      <c r="H18" s="333">
        <f t="shared" ref="H18:K18" si="41">H11+H13+H15+H17</f>
        <v>658800</v>
      </c>
      <c r="I18" s="333">
        <f t="shared" si="41"/>
        <v>711504</v>
      </c>
      <c r="J18" s="333">
        <f t="shared" si="41"/>
        <v>768424.32000000007</v>
      </c>
      <c r="K18" s="334">
        <f t="shared" si="41"/>
        <v>829898.26560000016</v>
      </c>
      <c r="M18" s="353">
        <f t="shared" ref="M18:Q18" si="42">M11+M13+M15+M17</f>
        <v>0</v>
      </c>
      <c r="N18" s="333">
        <f t="shared" si="42"/>
        <v>0</v>
      </c>
      <c r="O18" s="333">
        <f t="shared" si="42"/>
        <v>0</v>
      </c>
      <c r="P18" s="333">
        <f t="shared" si="42"/>
        <v>0</v>
      </c>
      <c r="Q18" s="334">
        <f t="shared" si="42"/>
        <v>0</v>
      </c>
      <c r="R18" s="335"/>
    </row>
    <row r="19" spans="2:18">
      <c r="B19" s="135"/>
      <c r="C19" s="280"/>
      <c r="G19" s="280"/>
      <c r="H19" s="280"/>
      <c r="I19" s="280"/>
      <c r="J19" s="280"/>
      <c r="K19" s="281"/>
      <c r="M19" s="346"/>
      <c r="N19" s="280"/>
      <c r="O19" s="280"/>
      <c r="P19" s="280"/>
      <c r="Q19" s="281"/>
      <c r="R19" s="110"/>
    </row>
    <row r="20" spans="2:18">
      <c r="B20" s="114" t="s">
        <v>264</v>
      </c>
      <c r="C20" s="280"/>
      <c r="G20" s="280"/>
      <c r="H20" s="280"/>
      <c r="I20" s="280"/>
      <c r="J20" s="280"/>
      <c r="K20" s="281"/>
      <c r="M20" s="346"/>
      <c r="N20" s="280"/>
      <c r="O20" s="280"/>
      <c r="P20" s="280"/>
      <c r="Q20" s="281"/>
      <c r="R20" s="110"/>
    </row>
    <row r="21" spans="2:18">
      <c r="B21" s="135" t="s">
        <v>266</v>
      </c>
      <c r="C21" s="277"/>
      <c r="G21" s="277">
        <v>4</v>
      </c>
      <c r="H21" s="277"/>
      <c r="I21" s="277">
        <v>4</v>
      </c>
      <c r="J21" s="277"/>
      <c r="K21" s="360"/>
      <c r="M21" s="346"/>
      <c r="N21" s="280"/>
      <c r="O21" s="280"/>
      <c r="P21" s="280"/>
      <c r="Q21" s="281"/>
      <c r="R21" s="110"/>
    </row>
    <row r="22" spans="2:18">
      <c r="B22" s="135" t="s">
        <v>265</v>
      </c>
      <c r="C22" s="277">
        <v>12000</v>
      </c>
      <c r="G22" s="280">
        <f t="shared" ref="G22:K22" si="43">$C22*(1+HLOOKUP(G$5,$G$1:$L$3,$L$3,0))*G21</f>
        <v>48000</v>
      </c>
      <c r="H22" s="280">
        <f t="shared" si="43"/>
        <v>0</v>
      </c>
      <c r="I22" s="280">
        <f t="shared" si="43"/>
        <v>55987.200000000004</v>
      </c>
      <c r="J22" s="280">
        <f t="shared" si="43"/>
        <v>0</v>
      </c>
      <c r="K22" s="281">
        <f t="shared" si="43"/>
        <v>0</v>
      </c>
      <c r="M22" s="346">
        <f t="shared" ref="M22" si="44">$C22*(1+HLOOKUP(M$5,$G$1:$L$3,$L$3,0))*M21</f>
        <v>0</v>
      </c>
      <c r="N22" s="280">
        <f t="shared" ref="N22" si="45">$C22*(1+HLOOKUP(N$5,$G$1:$L$3,$L$3,0))*N21</f>
        <v>0</v>
      </c>
      <c r="O22" s="280">
        <f t="shared" ref="O22" si="46">$C22*(1+HLOOKUP(O$5,$G$1:$L$3,$L$3,0))*O21</f>
        <v>0</v>
      </c>
      <c r="P22" s="280">
        <f t="shared" ref="P22" si="47">$C22*(1+HLOOKUP(P$5,$G$1:$L$3,$L$3,0))*P21</f>
        <v>0</v>
      </c>
      <c r="Q22" s="281">
        <f t="shared" ref="Q22" si="48">$C22*(1+HLOOKUP(Q$5,$G$1:$L$3,$L$3,0))*Q21</f>
        <v>0</v>
      </c>
      <c r="R22" s="110"/>
    </row>
    <row r="23" spans="2:18">
      <c r="B23" s="135" t="s">
        <v>268</v>
      </c>
      <c r="C23" s="277"/>
      <c r="G23" s="280">
        <f>Salaries!G145-Salaries!F145</f>
        <v>40</v>
      </c>
      <c r="H23" s="280">
        <f>Salaries!H145-Salaries!G145</f>
        <v>9</v>
      </c>
      <c r="I23" s="280">
        <f>Salaries!I145-Salaries!H145</f>
        <v>9</v>
      </c>
      <c r="J23" s="280">
        <f>Salaries!J145-Salaries!I145</f>
        <v>9</v>
      </c>
      <c r="K23" s="281">
        <f>Salaries!K145-Salaries!J145</f>
        <v>9</v>
      </c>
      <c r="M23" s="346"/>
      <c r="N23" s="280"/>
      <c r="O23" s="280"/>
      <c r="P23" s="280"/>
      <c r="Q23" s="281"/>
      <c r="R23" s="110"/>
    </row>
    <row r="24" spans="2:18">
      <c r="B24" s="135" t="s">
        <v>267</v>
      </c>
      <c r="C24" s="277">
        <v>8000</v>
      </c>
      <c r="D24" s="127" t="s">
        <v>144</v>
      </c>
      <c r="G24" s="280">
        <f>$C24*(1+HLOOKUP(G$5,$G$1:$L$3,$L$3,0))*G23</f>
        <v>320000</v>
      </c>
      <c r="H24" s="280">
        <f t="shared" ref="H24:K24" si="49">$C24*(1+HLOOKUP(H$5,$G$1:$L$3,$L$3,0))*H23</f>
        <v>77760</v>
      </c>
      <c r="I24" s="280">
        <f t="shared" si="49"/>
        <v>83980.800000000003</v>
      </c>
      <c r="J24" s="280">
        <f t="shared" si="49"/>
        <v>90699.26400000001</v>
      </c>
      <c r="K24" s="281">
        <f t="shared" si="49"/>
        <v>97955.205120000028</v>
      </c>
      <c r="M24" s="346">
        <f>$C24*(1+HLOOKUP(M$5,$G$1:$L$3,$L$3,0))*M23</f>
        <v>0</v>
      </c>
      <c r="N24" s="280">
        <f t="shared" ref="N24" si="50">$C24*(1+HLOOKUP(N$5,$G$1:$L$3,$L$3,0))*N23</f>
        <v>0</v>
      </c>
      <c r="O24" s="280">
        <f t="shared" ref="O24" si="51">$C24*(1+HLOOKUP(O$5,$G$1:$L$3,$L$3,0))*O23</f>
        <v>0</v>
      </c>
      <c r="P24" s="280">
        <f t="shared" ref="P24" si="52">$C24*(1+HLOOKUP(P$5,$G$1:$L$3,$L$3,0))*P23</f>
        <v>0</v>
      </c>
      <c r="Q24" s="281">
        <f t="shared" ref="Q24" si="53">$C24*(1+HLOOKUP(Q$5,$G$1:$L$3,$L$3,0))*Q23</f>
        <v>0</v>
      </c>
      <c r="R24" s="110"/>
    </row>
    <row r="25" spans="2:18">
      <c r="B25" s="135" t="s">
        <v>314</v>
      </c>
      <c r="C25" s="277"/>
      <c r="G25" s="277">
        <v>0</v>
      </c>
      <c r="H25" s="277">
        <v>0</v>
      </c>
      <c r="I25" s="277">
        <v>0</v>
      </c>
      <c r="J25" s="277">
        <v>0</v>
      </c>
      <c r="K25" s="360">
        <v>0</v>
      </c>
      <c r="M25" s="362">
        <v>0</v>
      </c>
      <c r="N25" s="277">
        <v>0</v>
      </c>
      <c r="O25" s="277">
        <v>0</v>
      </c>
      <c r="P25" s="277">
        <v>0</v>
      </c>
      <c r="Q25" s="360">
        <v>0</v>
      </c>
      <c r="R25" s="110"/>
    </row>
    <row r="26" spans="2:18">
      <c r="B26" s="135" t="s">
        <v>315</v>
      </c>
      <c r="C26" s="277"/>
      <c r="G26" s="277">
        <v>5</v>
      </c>
      <c r="H26" s="280"/>
      <c r="I26" s="280">
        <v>5</v>
      </c>
      <c r="J26" s="280"/>
      <c r="K26" s="281"/>
      <c r="M26" s="346"/>
      <c r="N26" s="280"/>
      <c r="O26" s="280"/>
      <c r="P26" s="280"/>
      <c r="Q26" s="281"/>
      <c r="R26" s="110"/>
    </row>
    <row r="27" spans="2:18" ht="17.25">
      <c r="B27" s="135" t="s">
        <v>269</v>
      </c>
      <c r="C27" s="277">
        <v>6000</v>
      </c>
      <c r="G27" s="325">
        <f t="shared" ref="G27:K27" si="54">$C27*(1+HLOOKUP(G$5,$G$1:$L$3,$L$3,0))*G26</f>
        <v>30000</v>
      </c>
      <c r="H27" s="325">
        <f t="shared" si="54"/>
        <v>0</v>
      </c>
      <c r="I27" s="325">
        <f t="shared" si="54"/>
        <v>34992</v>
      </c>
      <c r="J27" s="325">
        <f t="shared" si="54"/>
        <v>0</v>
      </c>
      <c r="K27" s="326">
        <f t="shared" si="54"/>
        <v>0</v>
      </c>
      <c r="M27" s="346">
        <f t="shared" ref="M27" si="55">$C27*(1+HLOOKUP(M$5,$G$1:$L$3,$L$3,0))*M26</f>
        <v>0</v>
      </c>
      <c r="N27" s="280">
        <f t="shared" ref="N27" si="56">$C27*(1+HLOOKUP(N$5,$G$1:$L$3,$L$3,0))*N26</f>
        <v>0</v>
      </c>
      <c r="O27" s="280">
        <f t="shared" ref="O27" si="57">$C27*(1+HLOOKUP(O$5,$G$1:$L$3,$L$3,0))*O26</f>
        <v>0</v>
      </c>
      <c r="P27" s="280">
        <f t="shared" ref="P27" si="58">$C27*(1+HLOOKUP(P$5,$G$1:$L$3,$L$3,0))*P26</f>
        <v>0</v>
      </c>
      <c r="Q27" s="281">
        <f t="shared" ref="Q27" si="59">$C27*(1+HLOOKUP(Q$5,$G$1:$L$3,$L$3,0))*Q26</f>
        <v>0</v>
      </c>
      <c r="R27" s="110"/>
    </row>
    <row r="28" spans="2:18" s="128" customFormat="1">
      <c r="B28" s="114" t="s">
        <v>270</v>
      </c>
      <c r="C28" s="333"/>
      <c r="G28" s="333">
        <f>G22+G24+G25+G27</f>
        <v>398000</v>
      </c>
      <c r="H28" s="333">
        <f t="shared" ref="H28:K28" si="60">H22+H24+H25+H27</f>
        <v>77760</v>
      </c>
      <c r="I28" s="333">
        <f t="shared" si="60"/>
        <v>174960</v>
      </c>
      <c r="J28" s="333">
        <f t="shared" si="60"/>
        <v>90699.26400000001</v>
      </c>
      <c r="K28" s="334">
        <f t="shared" si="60"/>
        <v>97955.205120000028</v>
      </c>
      <c r="M28" s="353">
        <f>M22+M24+M27</f>
        <v>0</v>
      </c>
      <c r="N28" s="333">
        <f t="shared" ref="N28" si="61">N22+N24+N27</f>
        <v>0</v>
      </c>
      <c r="O28" s="333">
        <f t="shared" ref="O28" si="62">O22+O24+O27</f>
        <v>0</v>
      </c>
      <c r="P28" s="333">
        <f t="shared" ref="P28" si="63">P22+P24+P27</f>
        <v>0</v>
      </c>
      <c r="Q28" s="334">
        <f t="shared" ref="Q28" si="64">Q22+Q24+Q27</f>
        <v>0</v>
      </c>
      <c r="R28" s="335"/>
    </row>
    <row r="29" spans="2:18">
      <c r="B29" s="135"/>
      <c r="C29" s="280"/>
      <c r="G29" s="280"/>
      <c r="H29" s="280"/>
      <c r="I29" s="280"/>
      <c r="J29" s="280"/>
      <c r="K29" s="281"/>
      <c r="M29" s="346"/>
      <c r="N29" s="280"/>
      <c r="O29" s="280"/>
      <c r="P29" s="280"/>
      <c r="Q29" s="281"/>
      <c r="R29" s="110"/>
    </row>
    <row r="30" spans="2:18">
      <c r="B30" s="114" t="s">
        <v>271</v>
      </c>
      <c r="C30" s="280"/>
      <c r="G30" s="280"/>
      <c r="H30" s="280"/>
      <c r="I30" s="280"/>
      <c r="J30" s="280"/>
      <c r="K30" s="281"/>
      <c r="M30" s="346"/>
      <c r="N30" s="280"/>
      <c r="O30" s="280"/>
      <c r="P30" s="280"/>
      <c r="Q30" s="281"/>
      <c r="R30" s="110"/>
    </row>
    <row r="31" spans="2:18">
      <c r="B31" s="135" t="s">
        <v>273</v>
      </c>
      <c r="C31" s="277">
        <v>5</v>
      </c>
      <c r="G31" s="383">
        <f>IF(Cost_Buildup!G$57-Cost_Buildup!F$57&gt;=1,'Asset Schedule'!$C31,0)</f>
        <v>5</v>
      </c>
      <c r="H31" s="383">
        <f>IF(Cost_Buildup!H$57-Cost_Buildup!G$57&gt;=1,'Asset Schedule'!$C31,0)</f>
        <v>0</v>
      </c>
      <c r="I31" s="383">
        <f>IF(Cost_Buildup!I$57-Cost_Buildup!H$57&gt;=1,'Asset Schedule'!$C31,0)</f>
        <v>5</v>
      </c>
      <c r="J31" s="383">
        <f>IF(Cost_Buildup!J$57-Cost_Buildup!I$57&gt;=1,'Asset Schedule'!$C31,0)</f>
        <v>0</v>
      </c>
      <c r="K31" s="384">
        <f>IF(Cost_Buildup!K$57-Cost_Buildup!J$57&gt;=1,'Asset Schedule'!$C31,0)</f>
        <v>0</v>
      </c>
      <c r="M31" s="346"/>
      <c r="N31" s="280"/>
      <c r="O31" s="280"/>
      <c r="P31" s="280"/>
      <c r="Q31" s="281"/>
      <c r="R31" s="110"/>
    </row>
    <row r="32" spans="2:18">
      <c r="B32" s="135" t="s">
        <v>272</v>
      </c>
      <c r="C32" s="277">
        <v>35000</v>
      </c>
      <c r="G32" s="280">
        <f t="shared" ref="G32" si="65">$C32*(1+HLOOKUP(G$5,$G$1:$L$3,$L$3,0))*G31</f>
        <v>175000</v>
      </c>
      <c r="H32" s="280">
        <f t="shared" ref="H32" si="66">$C32*(1+HLOOKUP(H$5,$G$1:$L$3,$L$3,0))*H31</f>
        <v>0</v>
      </c>
      <c r="I32" s="280">
        <f t="shared" ref="I32" si="67">$C32*(1+HLOOKUP(I$5,$G$1:$L$3,$L$3,0))*I31</f>
        <v>204120</v>
      </c>
      <c r="J32" s="280">
        <f t="shared" ref="J32" si="68">$C32*(1+HLOOKUP(J$5,$G$1:$L$3,$L$3,0))*J31</f>
        <v>0</v>
      </c>
      <c r="K32" s="281">
        <f t="shared" ref="K32" si="69">$C32*(1+HLOOKUP(K$5,$G$1:$L$3,$L$3,0))*K31</f>
        <v>0</v>
      </c>
      <c r="M32" s="346">
        <f t="shared" ref="M32" si="70">$C32*(1+HLOOKUP(M$5,$G$1:$L$3,$L$3,0))*M31</f>
        <v>0</v>
      </c>
      <c r="N32" s="280">
        <f t="shared" ref="N32" si="71">$C32*(1+HLOOKUP(N$5,$G$1:$L$3,$L$3,0))*N31</f>
        <v>0</v>
      </c>
      <c r="O32" s="280">
        <f t="shared" ref="O32" si="72">$C32*(1+HLOOKUP(O$5,$G$1:$L$3,$L$3,0))*O31</f>
        <v>0</v>
      </c>
      <c r="P32" s="280">
        <f t="shared" ref="P32" si="73">$C32*(1+HLOOKUP(P$5,$G$1:$L$3,$L$3,0))*P31</f>
        <v>0</v>
      </c>
      <c r="Q32" s="281">
        <f t="shared" ref="Q32" si="74">$C32*(1+HLOOKUP(Q$5,$G$1:$L$3,$L$3,0))*Q31</f>
        <v>0</v>
      </c>
      <c r="R32" s="110"/>
    </row>
    <row r="33" spans="2:18">
      <c r="B33" s="135" t="s">
        <v>275</v>
      </c>
      <c r="C33" s="277">
        <v>14</v>
      </c>
      <c r="G33" s="383">
        <f>IF(Cost_Buildup!G$57-Cost_Buildup!F$57&gt;=1,'Asset Schedule'!$C33,0)</f>
        <v>14</v>
      </c>
      <c r="H33" s="383">
        <f>IF(Cost_Buildup!H$57-Cost_Buildup!G$57&gt;=1,'Asset Schedule'!$C33,0)</f>
        <v>0</v>
      </c>
      <c r="I33" s="383">
        <f>IF(Cost_Buildup!I$57-Cost_Buildup!H$57&gt;=1,'Asset Schedule'!$C33,0)</f>
        <v>14</v>
      </c>
      <c r="J33" s="383">
        <f>IF(Cost_Buildup!J$57-Cost_Buildup!I$57&gt;=1,'Asset Schedule'!$C33,0)</f>
        <v>0</v>
      </c>
      <c r="K33" s="384">
        <f>IF(Cost_Buildup!K$57-Cost_Buildup!J$57&gt;=1,'Asset Schedule'!$C33,0)</f>
        <v>0</v>
      </c>
      <c r="M33" s="346"/>
      <c r="N33" s="280"/>
      <c r="O33" s="280"/>
      <c r="P33" s="280"/>
      <c r="Q33" s="281"/>
      <c r="R33" s="110"/>
    </row>
    <row r="34" spans="2:18">
      <c r="B34" s="135" t="s">
        <v>274</v>
      </c>
      <c r="C34" s="277">
        <v>3500</v>
      </c>
      <c r="G34" s="280">
        <f t="shared" ref="G34" si="75">$C34*(1+HLOOKUP(G$5,$G$1:$L$3,$L$3,0))*G33</f>
        <v>49000</v>
      </c>
      <c r="H34" s="280">
        <f t="shared" ref="H34" si="76">$C34*(1+HLOOKUP(H$5,$G$1:$L$3,$L$3,0))*H33</f>
        <v>0</v>
      </c>
      <c r="I34" s="280">
        <f t="shared" ref="I34" si="77">$C34*(1+HLOOKUP(I$5,$G$1:$L$3,$L$3,0))*I33</f>
        <v>57153.600000000006</v>
      </c>
      <c r="J34" s="280">
        <f t="shared" ref="J34" si="78">$C34*(1+HLOOKUP(J$5,$G$1:$L$3,$L$3,0))*J33</f>
        <v>0</v>
      </c>
      <c r="K34" s="281">
        <f t="shared" ref="K34" si="79">$C34*(1+HLOOKUP(K$5,$G$1:$L$3,$L$3,0))*K33</f>
        <v>0</v>
      </c>
      <c r="M34" s="346">
        <f t="shared" ref="M34" si="80">$C34*(1+HLOOKUP(M$5,$G$1:$L$3,$L$3,0))*M33</f>
        <v>0</v>
      </c>
      <c r="N34" s="280">
        <f t="shared" ref="N34" si="81">$C34*(1+HLOOKUP(N$5,$G$1:$L$3,$L$3,0))*N33</f>
        <v>0</v>
      </c>
      <c r="O34" s="280">
        <f t="shared" ref="O34" si="82">$C34*(1+HLOOKUP(O$5,$G$1:$L$3,$L$3,0))*O33</f>
        <v>0</v>
      </c>
      <c r="P34" s="280">
        <f t="shared" ref="P34" si="83">$C34*(1+HLOOKUP(P$5,$G$1:$L$3,$L$3,0))*P33</f>
        <v>0</v>
      </c>
      <c r="Q34" s="281">
        <f t="shared" ref="Q34" si="84">$C34*(1+HLOOKUP(Q$5,$G$1:$L$3,$L$3,0))*Q33</f>
        <v>0</v>
      </c>
      <c r="R34" s="110"/>
    </row>
    <row r="35" spans="2:18">
      <c r="B35" s="135" t="s">
        <v>277</v>
      </c>
      <c r="C35" s="277">
        <v>14</v>
      </c>
      <c r="G35" s="383">
        <v>14</v>
      </c>
      <c r="H35" s="383">
        <v>0</v>
      </c>
      <c r="I35" s="383">
        <v>14</v>
      </c>
      <c r="J35" s="383">
        <v>0</v>
      </c>
      <c r="K35" s="384">
        <v>0</v>
      </c>
      <c r="M35" s="346"/>
      <c r="N35" s="280"/>
      <c r="O35" s="280"/>
      <c r="P35" s="280"/>
      <c r="Q35" s="281"/>
      <c r="R35" s="110"/>
    </row>
    <row r="36" spans="2:18" ht="17.25">
      <c r="B36" s="135" t="s">
        <v>276</v>
      </c>
      <c r="C36" s="277">
        <v>2500</v>
      </c>
      <c r="F36" s="336"/>
      <c r="G36" s="325">
        <f t="shared" ref="G36" si="85">$C36*(1+HLOOKUP(G$5,$G$1:$L$3,$L$3,0))*G35</f>
        <v>35000</v>
      </c>
      <c r="H36" s="325">
        <f t="shared" ref="H36" si="86">$C36*(1+HLOOKUP(H$5,$G$1:$L$3,$L$3,0))*H35</f>
        <v>0</v>
      </c>
      <c r="I36" s="325">
        <f t="shared" ref="I36" si="87">$C36*(1+HLOOKUP(I$5,$G$1:$L$3,$L$3,0))*I35</f>
        <v>40824.000000000007</v>
      </c>
      <c r="J36" s="325">
        <f t="shared" ref="J36" si="88">$C36*(1+HLOOKUP(J$5,$G$1:$L$3,$L$3,0))*J35</f>
        <v>0</v>
      </c>
      <c r="K36" s="326">
        <f t="shared" ref="K36" si="89">$C36*(1+HLOOKUP(K$5,$G$1:$L$3,$L$3,0))*K35</f>
        <v>0</v>
      </c>
      <c r="M36" s="347">
        <f t="shared" ref="M36" si="90">$C36*(1+HLOOKUP(M$5,$G$1:$L$3,$L$3,0))*M35</f>
        <v>0</v>
      </c>
      <c r="N36" s="325">
        <f t="shared" ref="N36" si="91">$C36*(1+HLOOKUP(N$5,$G$1:$L$3,$L$3,0))*N35</f>
        <v>0</v>
      </c>
      <c r="O36" s="325">
        <f t="shared" ref="O36" si="92">$C36*(1+HLOOKUP(O$5,$G$1:$L$3,$L$3,0))*O35</f>
        <v>0</v>
      </c>
      <c r="P36" s="325">
        <f t="shared" ref="P36" si="93">$C36*(1+HLOOKUP(P$5,$G$1:$L$3,$L$3,0))*P35</f>
        <v>0</v>
      </c>
      <c r="Q36" s="326">
        <f t="shared" ref="Q36" si="94">$C36*(1+HLOOKUP(Q$5,$G$1:$L$3,$L$3,0))*Q35</f>
        <v>0</v>
      </c>
      <c r="R36" s="110"/>
    </row>
    <row r="37" spans="2:18" s="128" customFormat="1">
      <c r="B37" s="114" t="s">
        <v>278</v>
      </c>
      <c r="C37" s="333"/>
      <c r="G37" s="333">
        <f>G32+G34+G36</f>
        <v>259000</v>
      </c>
      <c r="H37" s="333">
        <f t="shared" ref="H37:K37" si="95">H32+H34+H36</f>
        <v>0</v>
      </c>
      <c r="I37" s="333">
        <f t="shared" si="95"/>
        <v>302097.60000000003</v>
      </c>
      <c r="J37" s="333">
        <f t="shared" si="95"/>
        <v>0</v>
      </c>
      <c r="K37" s="334">
        <f t="shared" si="95"/>
        <v>0</v>
      </c>
      <c r="M37" s="353">
        <f>M32+M34+M36</f>
        <v>0</v>
      </c>
      <c r="N37" s="333">
        <f t="shared" ref="N37" si="96">N32+N34+N36</f>
        <v>0</v>
      </c>
      <c r="O37" s="333">
        <f t="shared" ref="O37" si="97">O32+O34+O36</f>
        <v>0</v>
      </c>
      <c r="P37" s="333">
        <f t="shared" ref="P37" si="98">P32+P34+P36</f>
        <v>0</v>
      </c>
      <c r="Q37" s="334">
        <f t="shared" ref="Q37" si="99">Q32+Q34+Q36</f>
        <v>0</v>
      </c>
      <c r="R37" s="335"/>
    </row>
    <row r="38" spans="2:18">
      <c r="B38" s="135"/>
      <c r="C38" s="280"/>
      <c r="G38" s="280"/>
      <c r="H38" s="280"/>
      <c r="I38" s="280"/>
      <c r="J38" s="280"/>
      <c r="K38" s="281"/>
      <c r="M38" s="346"/>
      <c r="N38" s="280"/>
      <c r="O38" s="280"/>
      <c r="P38" s="280"/>
      <c r="Q38" s="281"/>
      <c r="R38" s="110"/>
    </row>
    <row r="39" spans="2:18">
      <c r="B39" s="114" t="s">
        <v>279</v>
      </c>
      <c r="C39" s="280"/>
      <c r="G39" s="280"/>
      <c r="H39" s="280"/>
      <c r="I39" s="280"/>
      <c r="J39" s="280"/>
      <c r="K39" s="281"/>
      <c r="M39" s="346"/>
      <c r="N39" s="280"/>
      <c r="O39" s="280"/>
      <c r="P39" s="280"/>
      <c r="Q39" s="281"/>
      <c r="R39" s="110"/>
    </row>
    <row r="40" spans="2:18" s="337" customFormat="1">
      <c r="B40" s="339" t="s">
        <v>280</v>
      </c>
      <c r="C40" s="277">
        <v>0</v>
      </c>
      <c r="G40" s="280">
        <f>C40</f>
        <v>0</v>
      </c>
      <c r="H40" s="280">
        <v>0</v>
      </c>
      <c r="I40" s="280">
        <v>0</v>
      </c>
      <c r="J40" s="280">
        <v>0</v>
      </c>
      <c r="K40" s="281">
        <v>0</v>
      </c>
      <c r="M40" s="346">
        <f>I40</f>
        <v>0</v>
      </c>
      <c r="N40" s="280">
        <v>0</v>
      </c>
      <c r="O40" s="280">
        <v>0</v>
      </c>
      <c r="P40" s="280">
        <v>0</v>
      </c>
      <c r="Q40" s="281">
        <v>0</v>
      </c>
      <c r="R40" s="338"/>
    </row>
    <row r="41" spans="2:18">
      <c r="B41" s="135" t="s">
        <v>281</v>
      </c>
      <c r="C41" s="277">
        <v>0</v>
      </c>
      <c r="G41" s="280">
        <f t="shared" ref="G41:G42" si="100">C41</f>
        <v>0</v>
      </c>
      <c r="H41" s="280">
        <v>0</v>
      </c>
      <c r="I41" s="280">
        <v>0</v>
      </c>
      <c r="J41" s="280">
        <v>0</v>
      </c>
      <c r="K41" s="281">
        <v>0</v>
      </c>
      <c r="M41" s="346">
        <f t="shared" ref="M41:M42" si="101">I41</f>
        <v>0</v>
      </c>
      <c r="N41" s="280">
        <v>0</v>
      </c>
      <c r="O41" s="280">
        <v>0</v>
      </c>
      <c r="P41" s="280">
        <v>0</v>
      </c>
      <c r="Q41" s="281">
        <v>0</v>
      </c>
      <c r="R41" s="110"/>
    </row>
    <row r="42" spans="2:18" ht="17.25">
      <c r="B42" s="135" t="s">
        <v>282</v>
      </c>
      <c r="C42" s="277">
        <v>0</v>
      </c>
      <c r="G42" s="325">
        <f t="shared" si="100"/>
        <v>0</v>
      </c>
      <c r="H42" s="325">
        <v>0</v>
      </c>
      <c r="I42" s="325">
        <v>0</v>
      </c>
      <c r="J42" s="325">
        <v>0</v>
      </c>
      <c r="K42" s="326">
        <v>0</v>
      </c>
      <c r="M42" s="347">
        <f t="shared" si="101"/>
        <v>0</v>
      </c>
      <c r="N42" s="325">
        <v>0</v>
      </c>
      <c r="O42" s="325">
        <v>0</v>
      </c>
      <c r="P42" s="325">
        <v>0</v>
      </c>
      <c r="Q42" s="326">
        <v>0</v>
      </c>
      <c r="R42" s="110"/>
    </row>
    <row r="43" spans="2:18" s="128" customFormat="1">
      <c r="B43" s="340" t="s">
        <v>283</v>
      </c>
      <c r="C43" s="341"/>
      <c r="D43" s="341"/>
      <c r="E43" s="341"/>
      <c r="F43" s="341"/>
      <c r="G43" s="311">
        <f>SUM(G40:G42)</f>
        <v>0</v>
      </c>
      <c r="H43" s="311">
        <f t="shared" ref="H43:K43" si="102">SUM(H40:H42)</f>
        <v>0</v>
      </c>
      <c r="I43" s="311">
        <f t="shared" si="102"/>
        <v>0</v>
      </c>
      <c r="J43" s="311">
        <f t="shared" si="102"/>
        <v>0</v>
      </c>
      <c r="K43" s="312">
        <f t="shared" si="102"/>
        <v>0</v>
      </c>
      <c r="M43" s="354">
        <f t="shared" ref="M43:Q43" si="103">SUM(M40:M42)</f>
        <v>0</v>
      </c>
      <c r="N43" s="311">
        <f t="shared" si="103"/>
        <v>0</v>
      </c>
      <c r="O43" s="311">
        <f t="shared" si="103"/>
        <v>0</v>
      </c>
      <c r="P43" s="311">
        <f t="shared" si="103"/>
        <v>0</v>
      </c>
      <c r="Q43" s="312">
        <f t="shared" si="103"/>
        <v>0</v>
      </c>
      <c r="R43" s="335"/>
    </row>
    <row r="44" spans="2:18">
      <c r="B44" s="122"/>
      <c r="G44" s="130"/>
      <c r="H44" s="130"/>
      <c r="I44" s="130"/>
      <c r="J44" s="130"/>
      <c r="K44" s="130"/>
      <c r="M44" s="130"/>
      <c r="N44" s="130"/>
      <c r="O44" s="130"/>
      <c r="P44" s="130"/>
      <c r="Q44" s="130"/>
      <c r="R44" s="110"/>
    </row>
    <row r="45" spans="2:18">
      <c r="B45" s="122"/>
      <c r="G45" s="130"/>
      <c r="H45" s="130"/>
      <c r="I45" s="130"/>
      <c r="J45" s="130"/>
      <c r="K45" s="130"/>
      <c r="M45" s="130"/>
      <c r="N45" s="130"/>
      <c r="O45" s="130"/>
      <c r="P45" s="130"/>
      <c r="Q45" s="130"/>
      <c r="R45" s="110"/>
    </row>
    <row r="46" spans="2:18">
      <c r="B46" s="67" t="s">
        <v>284</v>
      </c>
      <c r="C46" s="131"/>
      <c r="D46" s="131"/>
      <c r="E46" s="131"/>
      <c r="F46" s="131"/>
      <c r="G46" s="342"/>
      <c r="H46" s="342"/>
      <c r="I46" s="342"/>
      <c r="J46" s="342"/>
      <c r="K46" s="343"/>
      <c r="M46" s="344"/>
      <c r="N46" s="342"/>
      <c r="O46" s="342"/>
      <c r="P46" s="342"/>
      <c r="Q46" s="343"/>
      <c r="R46" s="110"/>
    </row>
    <row r="47" spans="2:18">
      <c r="B47" s="135" t="s">
        <v>263</v>
      </c>
      <c r="G47" s="130">
        <f t="shared" ref="G47:K50" si="104">INDEX($G$8:$K$43,MATCH($B47,$B$8:$B$43,0),MATCH(G$5,$G$5:$K$5,0))</f>
        <v>2904000</v>
      </c>
      <c r="H47" s="130">
        <f t="shared" si="104"/>
        <v>658800</v>
      </c>
      <c r="I47" s="130">
        <f t="shared" si="104"/>
        <v>711504</v>
      </c>
      <c r="J47" s="130">
        <f t="shared" si="104"/>
        <v>768424.32000000007</v>
      </c>
      <c r="K47" s="134">
        <f t="shared" si="104"/>
        <v>829898.26560000016</v>
      </c>
      <c r="M47" s="146">
        <f t="shared" ref="M47:Q50" si="105">INDEX($M$8:$Q$43,MATCH($B47,$B$8:$B$43,0),MATCH(M$5,$M$5:$Q$5,0))</f>
        <v>0</v>
      </c>
      <c r="N47" s="130">
        <f t="shared" si="105"/>
        <v>0</v>
      </c>
      <c r="O47" s="130">
        <f t="shared" si="105"/>
        <v>0</v>
      </c>
      <c r="P47" s="130">
        <f t="shared" si="105"/>
        <v>0</v>
      </c>
      <c r="Q47" s="134">
        <f t="shared" si="105"/>
        <v>0</v>
      </c>
      <c r="R47" s="110"/>
    </row>
    <row r="48" spans="2:18">
      <c r="B48" s="135" t="s">
        <v>270</v>
      </c>
      <c r="G48" s="130">
        <f t="shared" si="104"/>
        <v>398000</v>
      </c>
      <c r="H48" s="130">
        <f t="shared" si="104"/>
        <v>77760</v>
      </c>
      <c r="I48" s="130">
        <f t="shared" si="104"/>
        <v>174960</v>
      </c>
      <c r="J48" s="130">
        <f t="shared" si="104"/>
        <v>90699.26400000001</v>
      </c>
      <c r="K48" s="134">
        <f t="shared" si="104"/>
        <v>97955.205120000028</v>
      </c>
      <c r="M48" s="146">
        <f t="shared" si="105"/>
        <v>0</v>
      </c>
      <c r="N48" s="130">
        <f t="shared" si="105"/>
        <v>0</v>
      </c>
      <c r="O48" s="130">
        <f t="shared" si="105"/>
        <v>0</v>
      </c>
      <c r="P48" s="130">
        <f t="shared" si="105"/>
        <v>0</v>
      </c>
      <c r="Q48" s="134">
        <f t="shared" si="105"/>
        <v>0</v>
      </c>
      <c r="R48" s="110"/>
    </row>
    <row r="49" spans="2:18">
      <c r="B49" s="135" t="s">
        <v>278</v>
      </c>
      <c r="G49" s="130">
        <f t="shared" si="104"/>
        <v>259000</v>
      </c>
      <c r="H49" s="130">
        <f t="shared" si="104"/>
        <v>0</v>
      </c>
      <c r="I49" s="130">
        <f t="shared" si="104"/>
        <v>302097.60000000003</v>
      </c>
      <c r="J49" s="130">
        <f t="shared" si="104"/>
        <v>0</v>
      </c>
      <c r="K49" s="134">
        <f t="shared" si="104"/>
        <v>0</v>
      </c>
      <c r="M49" s="146">
        <f t="shared" si="105"/>
        <v>0</v>
      </c>
      <c r="N49" s="130">
        <f t="shared" si="105"/>
        <v>0</v>
      </c>
      <c r="O49" s="130">
        <f t="shared" si="105"/>
        <v>0</v>
      </c>
      <c r="P49" s="130">
        <f t="shared" si="105"/>
        <v>0</v>
      </c>
      <c r="Q49" s="134">
        <f t="shared" si="105"/>
        <v>0</v>
      </c>
      <c r="R49" s="110"/>
    </row>
    <row r="50" spans="2:18">
      <c r="B50" s="136" t="s">
        <v>283</v>
      </c>
      <c r="C50" s="137"/>
      <c r="D50" s="137"/>
      <c r="E50" s="137"/>
      <c r="F50" s="137"/>
      <c r="G50" s="138">
        <f t="shared" si="104"/>
        <v>0</v>
      </c>
      <c r="H50" s="138">
        <f t="shared" si="104"/>
        <v>0</v>
      </c>
      <c r="I50" s="138">
        <f t="shared" si="104"/>
        <v>0</v>
      </c>
      <c r="J50" s="138">
        <f t="shared" si="104"/>
        <v>0</v>
      </c>
      <c r="K50" s="148">
        <f t="shared" si="104"/>
        <v>0</v>
      </c>
      <c r="M50" s="147">
        <f t="shared" si="105"/>
        <v>0</v>
      </c>
      <c r="N50" s="138">
        <f t="shared" si="105"/>
        <v>0</v>
      </c>
      <c r="O50" s="138">
        <f t="shared" si="105"/>
        <v>0</v>
      </c>
      <c r="P50" s="138">
        <f t="shared" si="105"/>
        <v>0</v>
      </c>
      <c r="Q50" s="148">
        <f t="shared" si="105"/>
        <v>0</v>
      </c>
      <c r="R50" s="110"/>
    </row>
    <row r="51" spans="2:18">
      <c r="B51" s="122"/>
      <c r="G51" s="130"/>
      <c r="H51" s="130"/>
      <c r="I51" s="130"/>
      <c r="J51" s="130"/>
      <c r="K51" s="130"/>
      <c r="M51" s="130"/>
      <c r="N51" s="130"/>
      <c r="O51" s="130"/>
      <c r="P51" s="130"/>
      <c r="Q51" s="130"/>
      <c r="R51" s="110"/>
    </row>
    <row r="52" spans="2:18">
      <c r="B52" s="122"/>
      <c r="G52" s="130"/>
      <c r="H52" s="130"/>
      <c r="I52" s="130"/>
      <c r="J52" s="130"/>
      <c r="K52" s="130"/>
      <c r="M52" s="130"/>
      <c r="N52" s="130"/>
      <c r="O52" s="130"/>
      <c r="P52" s="130"/>
      <c r="Q52" s="130"/>
      <c r="R52" s="110"/>
    </row>
    <row r="53" spans="2:18">
      <c r="B53" s="122"/>
      <c r="G53" s="130"/>
      <c r="H53" s="130"/>
      <c r="I53" s="130"/>
      <c r="J53" s="130"/>
      <c r="K53" s="130"/>
      <c r="M53" s="130"/>
      <c r="N53" s="130"/>
      <c r="O53" s="130"/>
      <c r="P53" s="130"/>
      <c r="Q53" s="130"/>
      <c r="R53" s="110"/>
    </row>
    <row r="55" spans="2:18">
      <c r="B55" s="149" t="s">
        <v>201</v>
      </c>
      <c r="C55" s="131"/>
      <c r="D55" s="131"/>
      <c r="E55" s="131"/>
      <c r="F55" s="131"/>
      <c r="G55" s="131"/>
      <c r="H55" s="131"/>
      <c r="I55" s="131"/>
      <c r="J55" s="131"/>
      <c r="K55" s="132"/>
      <c r="M55" s="159" t="s">
        <v>202</v>
      </c>
      <c r="N55" s="131"/>
      <c r="O55" s="131"/>
      <c r="P55" s="131"/>
      <c r="Q55" s="132"/>
    </row>
    <row r="56" spans="2:18">
      <c r="B56" s="114" t="s">
        <v>263</v>
      </c>
      <c r="C56" s="76">
        <v>0.63</v>
      </c>
      <c r="K56" s="133"/>
      <c r="M56" s="153">
        <v>0.4</v>
      </c>
      <c r="Q56" s="133"/>
    </row>
    <row r="57" spans="2:18">
      <c r="B57" s="135" t="s">
        <v>145</v>
      </c>
      <c r="G57" s="277">
        <f>F64</f>
        <v>0</v>
      </c>
      <c r="H57" s="280">
        <f t="shared" ref="H57:K57" si="106">G64</f>
        <v>1074480</v>
      </c>
      <c r="I57" s="280">
        <f t="shared" si="106"/>
        <v>641313.60000000009</v>
      </c>
      <c r="J57" s="280">
        <f t="shared" si="106"/>
        <v>500542.51199999999</v>
      </c>
      <c r="K57" s="281">
        <f t="shared" si="106"/>
        <v>469517.72783999995</v>
      </c>
      <c r="M57" s="346">
        <f>L64</f>
        <v>0</v>
      </c>
      <c r="N57" s="280">
        <f t="shared" ref="N57:Q57" si="107">M64</f>
        <v>1742400</v>
      </c>
      <c r="O57" s="280">
        <f t="shared" si="107"/>
        <v>1440720</v>
      </c>
      <c r="P57" s="280">
        <f t="shared" si="107"/>
        <v>1291334.3999999999</v>
      </c>
      <c r="Q57" s="281">
        <f t="shared" si="107"/>
        <v>1235855.2319999998</v>
      </c>
    </row>
    <row r="58" spans="2:18">
      <c r="B58" s="135" t="s">
        <v>206</v>
      </c>
      <c r="G58" s="280">
        <f>G18</f>
        <v>2904000</v>
      </c>
      <c r="H58" s="280">
        <f>H18</f>
        <v>658800</v>
      </c>
      <c r="I58" s="280">
        <f>I18</f>
        <v>711504</v>
      </c>
      <c r="J58" s="280">
        <f>J18</f>
        <v>768424.32000000007</v>
      </c>
      <c r="K58" s="281">
        <f>K18</f>
        <v>829898.26560000016</v>
      </c>
      <c r="M58" s="346">
        <f t="shared" ref="M58" si="108">G58</f>
        <v>2904000</v>
      </c>
      <c r="N58" s="280">
        <f t="shared" ref="N58:N59" si="109">H58</f>
        <v>658800</v>
      </c>
      <c r="O58" s="280">
        <f t="shared" ref="O58:O59" si="110">I58</f>
        <v>711504</v>
      </c>
      <c r="P58" s="280">
        <f t="shared" ref="P58:P59" si="111">J58</f>
        <v>768424.32000000007</v>
      </c>
      <c r="Q58" s="281">
        <f t="shared" ref="Q58:Q59" si="112">K58</f>
        <v>829898.26560000016</v>
      </c>
    </row>
    <row r="59" spans="2:18">
      <c r="B59" s="135" t="s">
        <v>207</v>
      </c>
      <c r="G59" s="280">
        <f>M18</f>
        <v>0</v>
      </c>
      <c r="H59" s="280">
        <f>N18</f>
        <v>0</v>
      </c>
      <c r="I59" s="280">
        <f>O18</f>
        <v>0</v>
      </c>
      <c r="J59" s="280">
        <f>P18</f>
        <v>0</v>
      </c>
      <c r="K59" s="281">
        <f>Q18</f>
        <v>0</v>
      </c>
      <c r="M59" s="346">
        <f t="shared" ref="M59" si="113">G59</f>
        <v>0</v>
      </c>
      <c r="N59" s="280">
        <f t="shared" si="109"/>
        <v>0</v>
      </c>
      <c r="O59" s="280">
        <f t="shared" si="110"/>
        <v>0</v>
      </c>
      <c r="P59" s="280">
        <f t="shared" si="111"/>
        <v>0</v>
      </c>
      <c r="Q59" s="281">
        <f t="shared" si="112"/>
        <v>0</v>
      </c>
    </row>
    <row r="60" spans="2:18">
      <c r="B60" s="135" t="s">
        <v>208</v>
      </c>
      <c r="G60" s="280">
        <f>G58+G59</f>
        <v>2904000</v>
      </c>
      <c r="H60" s="280">
        <f t="shared" ref="H60:K60" si="114">H58+H59</f>
        <v>658800</v>
      </c>
      <c r="I60" s="280">
        <f t="shared" si="114"/>
        <v>711504</v>
      </c>
      <c r="J60" s="280">
        <f t="shared" si="114"/>
        <v>768424.32000000007</v>
      </c>
      <c r="K60" s="281">
        <f t="shared" si="114"/>
        <v>829898.26560000016</v>
      </c>
      <c r="M60" s="346">
        <f>M58+M59</f>
        <v>2904000</v>
      </c>
      <c r="N60" s="280">
        <f t="shared" ref="N60:Q60" si="115">N58+N59</f>
        <v>658800</v>
      </c>
      <c r="O60" s="280">
        <f t="shared" si="115"/>
        <v>711504</v>
      </c>
      <c r="P60" s="280">
        <f t="shared" si="115"/>
        <v>768424.32000000007</v>
      </c>
      <c r="Q60" s="281">
        <f t="shared" si="115"/>
        <v>829898.26560000016</v>
      </c>
    </row>
    <row r="61" spans="2:18">
      <c r="B61" s="135" t="s">
        <v>300</v>
      </c>
      <c r="G61" s="280">
        <v>0</v>
      </c>
      <c r="H61" s="280">
        <v>0</v>
      </c>
      <c r="I61" s="280">
        <v>0</v>
      </c>
      <c r="J61" s="280">
        <v>0</v>
      </c>
      <c r="K61" s="281">
        <v>0</v>
      </c>
      <c r="M61" s="346">
        <v>0</v>
      </c>
      <c r="N61" s="280">
        <v>0</v>
      </c>
      <c r="O61" s="280">
        <v>0</v>
      </c>
      <c r="P61" s="280">
        <v>0</v>
      </c>
      <c r="Q61" s="281">
        <v>0</v>
      </c>
    </row>
    <row r="62" spans="2:18">
      <c r="B62" s="135" t="s">
        <v>196</v>
      </c>
      <c r="G62" s="280">
        <f>G57+G60-G61</f>
        <v>2904000</v>
      </c>
      <c r="H62" s="280">
        <f t="shared" ref="H62:K62" si="116">H57+H60-H61</f>
        <v>1733280</v>
      </c>
      <c r="I62" s="280">
        <f t="shared" si="116"/>
        <v>1352817.6</v>
      </c>
      <c r="J62" s="280">
        <f t="shared" si="116"/>
        <v>1268966.8319999999</v>
      </c>
      <c r="K62" s="281">
        <f t="shared" si="116"/>
        <v>1299415.9934400001</v>
      </c>
      <c r="L62" s="337"/>
      <c r="M62" s="346">
        <f>M57+M60-M61</f>
        <v>2904000</v>
      </c>
      <c r="N62" s="280">
        <f t="shared" ref="N62" si="117">N57+N60-N61</f>
        <v>2401200</v>
      </c>
      <c r="O62" s="280">
        <f t="shared" ref="O62" si="118">O57+O60-O61</f>
        <v>2152224</v>
      </c>
      <c r="P62" s="280">
        <f t="shared" ref="P62" si="119">P57+P60-P61</f>
        <v>2059758.72</v>
      </c>
      <c r="Q62" s="281">
        <f t="shared" ref="Q62" si="120">Q57+Q60-Q61</f>
        <v>2065753.4975999999</v>
      </c>
    </row>
    <row r="63" spans="2:18" ht="17.25">
      <c r="B63" s="135" t="s">
        <v>17</v>
      </c>
      <c r="C63" s="121"/>
      <c r="G63" s="325">
        <f>((G57+G58)*$C56)+(G59*$C56/2)</f>
        <v>1829520</v>
      </c>
      <c r="H63" s="325">
        <f t="shared" ref="H63:K63" si="121">((H57+H58)*$C56)+(H59*$C56/2)</f>
        <v>1091966.3999999999</v>
      </c>
      <c r="I63" s="325">
        <f t="shared" si="121"/>
        <v>852275.08800000011</v>
      </c>
      <c r="J63" s="325">
        <f t="shared" si="121"/>
        <v>799449.10415999999</v>
      </c>
      <c r="K63" s="326">
        <f t="shared" si="121"/>
        <v>818632.07586720004</v>
      </c>
      <c r="M63" s="347">
        <f>((M57+M58)*$M56)+(M59*$M56/2)</f>
        <v>1161600</v>
      </c>
      <c r="N63" s="325">
        <f t="shared" ref="N63:Q63" si="122">((N57+N58)*$M56)+(N59*$M56/2)</f>
        <v>960480</v>
      </c>
      <c r="O63" s="325">
        <f t="shared" si="122"/>
        <v>860889.60000000009</v>
      </c>
      <c r="P63" s="325">
        <f t="shared" si="122"/>
        <v>823903.48800000001</v>
      </c>
      <c r="Q63" s="326">
        <f t="shared" si="122"/>
        <v>826301.39904000005</v>
      </c>
    </row>
    <row r="64" spans="2:18">
      <c r="B64" s="135" t="s">
        <v>146</v>
      </c>
      <c r="G64" s="280">
        <f>G62-G63</f>
        <v>1074480</v>
      </c>
      <c r="H64" s="280">
        <f t="shared" ref="H64:K64" si="123">H62-H63</f>
        <v>641313.60000000009</v>
      </c>
      <c r="I64" s="280">
        <f t="shared" si="123"/>
        <v>500542.51199999999</v>
      </c>
      <c r="J64" s="280">
        <f t="shared" si="123"/>
        <v>469517.72783999995</v>
      </c>
      <c r="K64" s="281">
        <f t="shared" si="123"/>
        <v>480783.91757280007</v>
      </c>
      <c r="M64" s="346">
        <f>M62-M63</f>
        <v>1742400</v>
      </c>
      <c r="N64" s="280">
        <f t="shared" ref="N64:Q64" si="124">N62-N63</f>
        <v>1440720</v>
      </c>
      <c r="O64" s="280">
        <f t="shared" si="124"/>
        <v>1291334.3999999999</v>
      </c>
      <c r="P64" s="280">
        <f t="shared" si="124"/>
        <v>1235855.2319999998</v>
      </c>
      <c r="Q64" s="281">
        <f t="shared" si="124"/>
        <v>1239452.0985599998</v>
      </c>
    </row>
    <row r="65" spans="2:17">
      <c r="B65" s="151" t="s">
        <v>301</v>
      </c>
      <c r="C65" s="128"/>
      <c r="D65" s="128"/>
      <c r="E65" s="128"/>
      <c r="F65" s="128"/>
      <c r="G65" s="333"/>
      <c r="H65" s="280"/>
      <c r="I65" s="280"/>
      <c r="J65" s="280"/>
      <c r="K65" s="281"/>
      <c r="M65" s="150"/>
      <c r="Q65" s="133"/>
    </row>
    <row r="66" spans="2:17">
      <c r="B66" s="114" t="s">
        <v>302</v>
      </c>
      <c r="C66" s="345">
        <v>0.26</v>
      </c>
      <c r="G66" s="280"/>
      <c r="H66" s="280"/>
      <c r="I66" s="280"/>
      <c r="J66" s="280"/>
      <c r="K66" s="281"/>
      <c r="M66" s="153">
        <v>0.4</v>
      </c>
      <c r="Q66" s="133"/>
    </row>
    <row r="67" spans="2:17">
      <c r="B67" s="135" t="s">
        <v>145</v>
      </c>
      <c r="G67" s="277">
        <f>F74</f>
        <v>0</v>
      </c>
      <c r="H67" s="280">
        <f t="shared" ref="H67:K67" si="125">G74</f>
        <v>294520</v>
      </c>
      <c r="I67" s="280">
        <f t="shared" si="125"/>
        <v>275487.2</v>
      </c>
      <c r="J67" s="280">
        <f t="shared" si="125"/>
        <v>333330.92800000001</v>
      </c>
      <c r="K67" s="281">
        <f t="shared" si="125"/>
        <v>313782.34208000003</v>
      </c>
      <c r="M67" s="346">
        <f>L74</f>
        <v>0</v>
      </c>
      <c r="N67" s="280">
        <f t="shared" ref="N67:Q67" si="126">M74</f>
        <v>238800</v>
      </c>
      <c r="O67" s="280">
        <f t="shared" si="126"/>
        <v>189936</v>
      </c>
      <c r="P67" s="280">
        <f t="shared" si="126"/>
        <v>218937.60000000001</v>
      </c>
      <c r="Q67" s="281">
        <f t="shared" si="126"/>
        <v>185782.11839999998</v>
      </c>
    </row>
    <row r="68" spans="2:17">
      <c r="B68" s="135" t="s">
        <v>206</v>
      </c>
      <c r="G68" s="280">
        <f>G28</f>
        <v>398000</v>
      </c>
      <c r="H68" s="280">
        <f t="shared" ref="H68:K68" si="127">H28</f>
        <v>77760</v>
      </c>
      <c r="I68" s="280">
        <f t="shared" si="127"/>
        <v>174960</v>
      </c>
      <c r="J68" s="280">
        <f t="shared" si="127"/>
        <v>90699.26400000001</v>
      </c>
      <c r="K68" s="281">
        <f t="shared" si="127"/>
        <v>97955.205120000028</v>
      </c>
      <c r="M68" s="346">
        <f t="shared" ref="M68:M69" si="128">G68</f>
        <v>398000</v>
      </c>
      <c r="N68" s="280">
        <f t="shared" ref="N68:N69" si="129">H68</f>
        <v>77760</v>
      </c>
      <c r="O68" s="280">
        <f t="shared" ref="O68:O69" si="130">I68</f>
        <v>174960</v>
      </c>
      <c r="P68" s="280">
        <f t="shared" ref="P68:P69" si="131">J68</f>
        <v>90699.26400000001</v>
      </c>
      <c r="Q68" s="281">
        <f t="shared" ref="Q68:Q69" si="132">K68</f>
        <v>97955.205120000028</v>
      </c>
    </row>
    <row r="69" spans="2:17">
      <c r="B69" s="135" t="s">
        <v>207</v>
      </c>
      <c r="G69" s="280">
        <f>M28</f>
        <v>0</v>
      </c>
      <c r="H69" s="280">
        <f t="shared" ref="H69:K69" si="133">N28</f>
        <v>0</v>
      </c>
      <c r="I69" s="280">
        <f t="shared" si="133"/>
        <v>0</v>
      </c>
      <c r="J69" s="280">
        <f t="shared" si="133"/>
        <v>0</v>
      </c>
      <c r="K69" s="281">
        <f t="shared" si="133"/>
        <v>0</v>
      </c>
      <c r="M69" s="346">
        <f t="shared" si="128"/>
        <v>0</v>
      </c>
      <c r="N69" s="280">
        <f t="shared" si="129"/>
        <v>0</v>
      </c>
      <c r="O69" s="280">
        <f t="shared" si="130"/>
        <v>0</v>
      </c>
      <c r="P69" s="280">
        <f t="shared" si="131"/>
        <v>0</v>
      </c>
      <c r="Q69" s="281">
        <f t="shared" si="132"/>
        <v>0</v>
      </c>
    </row>
    <row r="70" spans="2:17">
      <c r="B70" s="135" t="s">
        <v>208</v>
      </c>
      <c r="G70" s="280">
        <f>G68+G69</f>
        <v>398000</v>
      </c>
      <c r="H70" s="280">
        <f t="shared" ref="H70" si="134">H68+H69</f>
        <v>77760</v>
      </c>
      <c r="I70" s="280">
        <f t="shared" ref="I70" si="135">I68+I69</f>
        <v>174960</v>
      </c>
      <c r="J70" s="280">
        <f t="shared" ref="J70" si="136">J68+J69</f>
        <v>90699.26400000001</v>
      </c>
      <c r="K70" s="281">
        <f t="shared" ref="K70" si="137">K68+K69</f>
        <v>97955.205120000028</v>
      </c>
      <c r="M70" s="346">
        <f>M68+M69</f>
        <v>398000</v>
      </c>
      <c r="N70" s="280">
        <f t="shared" ref="N70" si="138">N68+N69</f>
        <v>77760</v>
      </c>
      <c r="O70" s="280">
        <f t="shared" ref="O70" si="139">O68+O69</f>
        <v>174960</v>
      </c>
      <c r="P70" s="280">
        <f t="shared" ref="P70" si="140">P68+P69</f>
        <v>90699.26400000001</v>
      </c>
      <c r="Q70" s="281">
        <f t="shared" ref="Q70" si="141">Q68+Q69</f>
        <v>97955.205120000028</v>
      </c>
    </row>
    <row r="71" spans="2:17">
      <c r="B71" s="135" t="s">
        <v>300</v>
      </c>
      <c r="G71" s="280"/>
      <c r="H71" s="280"/>
      <c r="I71" s="280"/>
      <c r="J71" s="280"/>
      <c r="K71" s="281"/>
      <c r="M71" s="346"/>
      <c r="N71" s="280"/>
      <c r="O71" s="280"/>
      <c r="P71" s="280"/>
      <c r="Q71" s="281"/>
    </row>
    <row r="72" spans="2:17">
      <c r="B72" s="135" t="s">
        <v>196</v>
      </c>
      <c r="G72" s="280">
        <f>G67+G70-G71</f>
        <v>398000</v>
      </c>
      <c r="H72" s="280">
        <f t="shared" ref="H72" si="142">H67+H70-H71</f>
        <v>372280</v>
      </c>
      <c r="I72" s="280">
        <f t="shared" ref="I72" si="143">I67+I70-I71</f>
        <v>450447.2</v>
      </c>
      <c r="J72" s="280">
        <f t="shared" ref="J72" si="144">J67+J70-J71</f>
        <v>424030.19200000004</v>
      </c>
      <c r="K72" s="281">
        <f t="shared" ref="K72" si="145">K67+K70-K71</f>
        <v>411737.54720000003</v>
      </c>
      <c r="L72" s="337"/>
      <c r="M72" s="346">
        <f>M67+M70-M71</f>
        <v>398000</v>
      </c>
      <c r="N72" s="280">
        <f t="shared" ref="N72" si="146">N67+N70-N71</f>
        <v>316560</v>
      </c>
      <c r="O72" s="280">
        <f t="shared" ref="O72" si="147">O67+O70-O71</f>
        <v>364896</v>
      </c>
      <c r="P72" s="280">
        <f t="shared" ref="P72" si="148">P67+P70-P71</f>
        <v>309636.864</v>
      </c>
      <c r="Q72" s="281">
        <f t="shared" ref="Q72" si="149">Q67+Q70-Q71</f>
        <v>283737.32351999998</v>
      </c>
    </row>
    <row r="73" spans="2:17" ht="17.25">
      <c r="B73" s="135" t="s">
        <v>17</v>
      </c>
      <c r="C73" s="121"/>
      <c r="G73" s="325">
        <f>((G67+G68)*$C66)+(G69*$C66/2)</f>
        <v>103480</v>
      </c>
      <c r="H73" s="325">
        <f t="shared" ref="H73:K73" si="150">((H67+H68)*$C66)+(H69*$C66/2)</f>
        <v>96792.8</v>
      </c>
      <c r="I73" s="325">
        <f t="shared" si="150"/>
        <v>117116.27200000001</v>
      </c>
      <c r="J73" s="325">
        <f t="shared" si="150"/>
        <v>110247.84992000001</v>
      </c>
      <c r="K73" s="326">
        <f t="shared" si="150"/>
        <v>107051.76227200001</v>
      </c>
      <c r="M73" s="347">
        <f>((M67+M68)*$M66)+(M69*$M66/2)</f>
        <v>159200</v>
      </c>
      <c r="N73" s="325">
        <f t="shared" ref="N73:Q73" si="151">((N67+N68)*$M66)+(N69*$M66/2)</f>
        <v>126624</v>
      </c>
      <c r="O73" s="325">
        <f t="shared" si="151"/>
        <v>145958.39999999999</v>
      </c>
      <c r="P73" s="325">
        <f t="shared" si="151"/>
        <v>123854.74560000001</v>
      </c>
      <c r="Q73" s="326">
        <f t="shared" si="151"/>
        <v>113494.929408</v>
      </c>
    </row>
    <row r="74" spans="2:17">
      <c r="B74" s="152" t="s">
        <v>146</v>
      </c>
      <c r="G74" s="280">
        <f>G72-G73</f>
        <v>294520</v>
      </c>
      <c r="H74" s="280">
        <f t="shared" ref="H74:K74" si="152">H72-H73</f>
        <v>275487.2</v>
      </c>
      <c r="I74" s="280">
        <f t="shared" si="152"/>
        <v>333330.92800000001</v>
      </c>
      <c r="J74" s="280">
        <f t="shared" si="152"/>
        <v>313782.34208000003</v>
      </c>
      <c r="K74" s="281">
        <f t="shared" si="152"/>
        <v>304685.78492800001</v>
      </c>
      <c r="M74" s="346">
        <f>M72-M73</f>
        <v>238800</v>
      </c>
      <c r="N74" s="280">
        <f t="shared" ref="N74:Q74" si="153">N72-N73</f>
        <v>189936</v>
      </c>
      <c r="O74" s="280">
        <f t="shared" si="153"/>
        <v>218937.60000000001</v>
      </c>
      <c r="P74" s="280">
        <f t="shared" si="153"/>
        <v>185782.11839999998</v>
      </c>
      <c r="Q74" s="281">
        <f t="shared" si="153"/>
        <v>170242.39411199998</v>
      </c>
    </row>
    <row r="75" spans="2:17">
      <c r="B75" s="114" t="s">
        <v>301</v>
      </c>
      <c r="C75" s="76"/>
      <c r="G75" s="280"/>
      <c r="H75" s="280"/>
      <c r="I75" s="280"/>
      <c r="J75" s="280"/>
      <c r="K75" s="281"/>
      <c r="M75" s="150"/>
      <c r="Q75" s="133"/>
    </row>
    <row r="76" spans="2:17">
      <c r="B76" s="114" t="s">
        <v>303</v>
      </c>
      <c r="C76" s="345">
        <v>0.63</v>
      </c>
      <c r="G76" s="277"/>
      <c r="H76" s="280"/>
      <c r="I76" s="280"/>
      <c r="J76" s="280"/>
      <c r="K76" s="281"/>
      <c r="M76" s="153">
        <v>0.25</v>
      </c>
      <c r="N76" s="130"/>
      <c r="O76" s="130"/>
      <c r="P76" s="130"/>
      <c r="Q76" s="134"/>
    </row>
    <row r="77" spans="2:17">
      <c r="B77" s="135" t="s">
        <v>145</v>
      </c>
      <c r="G77" s="280">
        <f>F84</f>
        <v>0</v>
      </c>
      <c r="H77" s="280">
        <f t="shared" ref="H77:K77" si="154">G84</f>
        <v>95830</v>
      </c>
      <c r="I77" s="280">
        <f t="shared" si="154"/>
        <v>35457.1</v>
      </c>
      <c r="J77" s="280">
        <f t="shared" si="154"/>
        <v>124895.239</v>
      </c>
      <c r="K77" s="281">
        <f t="shared" si="154"/>
        <v>46211.238429999998</v>
      </c>
      <c r="M77" s="346">
        <f>L84</f>
        <v>0</v>
      </c>
      <c r="N77" s="280">
        <f t="shared" ref="N77:Q77" si="155">M84</f>
        <v>194250</v>
      </c>
      <c r="O77" s="280">
        <f t="shared" si="155"/>
        <v>145687.5</v>
      </c>
      <c r="P77" s="280">
        <f t="shared" si="155"/>
        <v>335838.82500000001</v>
      </c>
      <c r="Q77" s="281">
        <f t="shared" si="155"/>
        <v>251879.11875000002</v>
      </c>
    </row>
    <row r="78" spans="2:17">
      <c r="B78" s="135" t="s">
        <v>206</v>
      </c>
      <c r="G78" s="280">
        <f>G37</f>
        <v>259000</v>
      </c>
      <c r="H78" s="280">
        <f t="shared" ref="H78:K78" si="156">H37</f>
        <v>0</v>
      </c>
      <c r="I78" s="280">
        <f t="shared" si="156"/>
        <v>302097.60000000003</v>
      </c>
      <c r="J78" s="280">
        <f t="shared" si="156"/>
        <v>0</v>
      </c>
      <c r="K78" s="281">
        <f t="shared" si="156"/>
        <v>0</v>
      </c>
      <c r="M78" s="346">
        <f t="shared" ref="M78:M79" si="157">G78</f>
        <v>259000</v>
      </c>
      <c r="N78" s="280">
        <f t="shared" ref="N78:N79" si="158">H78</f>
        <v>0</v>
      </c>
      <c r="O78" s="280">
        <f t="shared" ref="O78:O79" si="159">I78</f>
        <v>302097.60000000003</v>
      </c>
      <c r="P78" s="280">
        <f t="shared" ref="P78:P79" si="160">J78</f>
        <v>0</v>
      </c>
      <c r="Q78" s="281">
        <f t="shared" ref="Q78:Q79" si="161">K78</f>
        <v>0</v>
      </c>
    </row>
    <row r="79" spans="2:17">
      <c r="B79" s="135" t="s">
        <v>207</v>
      </c>
      <c r="G79" s="280">
        <f>M37</f>
        <v>0</v>
      </c>
      <c r="H79" s="280">
        <f t="shared" ref="H79:K79" si="162">N37</f>
        <v>0</v>
      </c>
      <c r="I79" s="280">
        <f t="shared" si="162"/>
        <v>0</v>
      </c>
      <c r="J79" s="280">
        <f t="shared" si="162"/>
        <v>0</v>
      </c>
      <c r="K79" s="281">
        <f t="shared" si="162"/>
        <v>0</v>
      </c>
      <c r="M79" s="346">
        <f t="shared" si="157"/>
        <v>0</v>
      </c>
      <c r="N79" s="280">
        <f t="shared" si="158"/>
        <v>0</v>
      </c>
      <c r="O79" s="280">
        <f t="shared" si="159"/>
        <v>0</v>
      </c>
      <c r="P79" s="280">
        <f t="shared" si="160"/>
        <v>0</v>
      </c>
      <c r="Q79" s="281">
        <f t="shared" si="161"/>
        <v>0</v>
      </c>
    </row>
    <row r="80" spans="2:17">
      <c r="B80" s="135" t="s">
        <v>208</v>
      </c>
      <c r="G80" s="280">
        <f>G78+G79</f>
        <v>259000</v>
      </c>
      <c r="H80" s="280">
        <f t="shared" ref="H80" si="163">H78+H79</f>
        <v>0</v>
      </c>
      <c r="I80" s="280">
        <f t="shared" ref="I80" si="164">I78+I79</f>
        <v>302097.60000000003</v>
      </c>
      <c r="J80" s="280">
        <f t="shared" ref="J80" si="165">J78+J79</f>
        <v>0</v>
      </c>
      <c r="K80" s="281">
        <f t="shared" ref="K80" si="166">K78+K79</f>
        <v>0</v>
      </c>
      <c r="M80" s="346">
        <f>M78+M79</f>
        <v>259000</v>
      </c>
      <c r="N80" s="280">
        <f t="shared" ref="N80" si="167">N78+N79</f>
        <v>0</v>
      </c>
      <c r="O80" s="280">
        <f t="shared" ref="O80" si="168">O78+O79</f>
        <v>302097.60000000003</v>
      </c>
      <c r="P80" s="280">
        <f t="shared" ref="P80" si="169">P78+P79</f>
        <v>0</v>
      </c>
      <c r="Q80" s="281">
        <f t="shared" ref="Q80" si="170">Q78+Q79</f>
        <v>0</v>
      </c>
    </row>
    <row r="81" spans="1:17" s="337" customFormat="1">
      <c r="A81" s="127"/>
      <c r="B81" s="339" t="s">
        <v>300</v>
      </c>
      <c r="C81" s="76"/>
      <c r="G81" s="280"/>
      <c r="H81" s="280"/>
      <c r="I81" s="280"/>
      <c r="J81" s="280"/>
      <c r="K81" s="281"/>
      <c r="M81" s="346"/>
      <c r="N81" s="280"/>
      <c r="O81" s="280"/>
      <c r="P81" s="280"/>
      <c r="Q81" s="281"/>
    </row>
    <row r="82" spans="1:17">
      <c r="B82" s="135" t="s">
        <v>196</v>
      </c>
      <c r="G82" s="280">
        <f>G77+G80-G81</f>
        <v>259000</v>
      </c>
      <c r="H82" s="280">
        <f t="shared" ref="H82" si="171">H77+H80-H81</f>
        <v>95830</v>
      </c>
      <c r="I82" s="280">
        <f t="shared" ref="I82" si="172">I77+I80-I81</f>
        <v>337554.7</v>
      </c>
      <c r="J82" s="280">
        <f t="shared" ref="J82" si="173">J77+J80-J81</f>
        <v>124895.239</v>
      </c>
      <c r="K82" s="281">
        <f t="shared" ref="K82" si="174">K77+K80-K81</f>
        <v>46211.238429999998</v>
      </c>
      <c r="M82" s="346">
        <f>M77+M80-M81</f>
        <v>259000</v>
      </c>
      <c r="N82" s="280">
        <f t="shared" ref="N82" si="175">N77+N80-N81</f>
        <v>194250</v>
      </c>
      <c r="O82" s="280">
        <f t="shared" ref="O82" si="176">O77+O80-O81</f>
        <v>447785.10000000003</v>
      </c>
      <c r="P82" s="280">
        <f t="shared" ref="P82" si="177">P77+P80-P81</f>
        <v>335838.82500000001</v>
      </c>
      <c r="Q82" s="281">
        <f t="shared" ref="Q82" si="178">Q77+Q80-Q81</f>
        <v>251879.11875000002</v>
      </c>
    </row>
    <row r="83" spans="1:17" ht="17.25">
      <c r="B83" s="135" t="s">
        <v>17</v>
      </c>
      <c r="G83" s="325">
        <f>((G77+G78)*$C76)+(G79*$C76/2)</f>
        <v>163170</v>
      </c>
      <c r="H83" s="325">
        <f t="shared" ref="H83:K83" si="179">((H77+H78)*$C76)+(H79*$C76/2)</f>
        <v>60372.9</v>
      </c>
      <c r="I83" s="325">
        <f t="shared" si="179"/>
        <v>212659.46100000001</v>
      </c>
      <c r="J83" s="325">
        <f t="shared" si="179"/>
        <v>78684.000570000004</v>
      </c>
      <c r="K83" s="326">
        <f t="shared" si="179"/>
        <v>29113.0802109</v>
      </c>
      <c r="M83" s="347">
        <f>((M77+M78)*$M76)+(M79*$M76/2)</f>
        <v>64750</v>
      </c>
      <c r="N83" s="325">
        <f t="shared" ref="N83:Q83" si="180">((N77+N78)*$M76)+(N79*$M76/2)</f>
        <v>48562.5</v>
      </c>
      <c r="O83" s="325">
        <f t="shared" si="180"/>
        <v>111946.27500000001</v>
      </c>
      <c r="P83" s="325">
        <f t="shared" si="180"/>
        <v>83959.706250000003</v>
      </c>
      <c r="Q83" s="326">
        <f t="shared" si="180"/>
        <v>62969.779687500006</v>
      </c>
    </row>
    <row r="84" spans="1:17" s="337" customFormat="1">
      <c r="A84" s="127"/>
      <c r="B84" s="339" t="s">
        <v>146</v>
      </c>
      <c r="G84" s="280">
        <f>G82-G83</f>
        <v>95830</v>
      </c>
      <c r="H84" s="280">
        <f t="shared" ref="H84:K84" si="181">H82-H83</f>
        <v>35457.1</v>
      </c>
      <c r="I84" s="280">
        <f t="shared" si="181"/>
        <v>124895.239</v>
      </c>
      <c r="J84" s="280">
        <f t="shared" si="181"/>
        <v>46211.238429999998</v>
      </c>
      <c r="K84" s="281">
        <f t="shared" si="181"/>
        <v>17098.158219099998</v>
      </c>
      <c r="M84" s="346">
        <f>M82-M83</f>
        <v>194250</v>
      </c>
      <c r="N84" s="280">
        <f t="shared" ref="N84:Q84" si="182">N82-N83</f>
        <v>145687.5</v>
      </c>
      <c r="O84" s="280">
        <f t="shared" si="182"/>
        <v>335838.82500000001</v>
      </c>
      <c r="P84" s="280">
        <f t="shared" si="182"/>
        <v>251879.11875000002</v>
      </c>
      <c r="Q84" s="281">
        <f t="shared" si="182"/>
        <v>188909.33906250002</v>
      </c>
    </row>
    <row r="85" spans="1:17">
      <c r="B85" s="135" t="s">
        <v>301</v>
      </c>
      <c r="G85" s="280"/>
      <c r="H85" s="280"/>
      <c r="I85" s="280"/>
      <c r="J85" s="280"/>
      <c r="K85" s="281"/>
      <c r="M85" s="146"/>
      <c r="N85" s="130"/>
      <c r="O85" s="130"/>
      <c r="P85" s="130"/>
      <c r="Q85" s="134"/>
    </row>
    <row r="86" spans="1:17">
      <c r="B86" s="114" t="s">
        <v>304</v>
      </c>
      <c r="C86" s="345">
        <v>0.63</v>
      </c>
      <c r="G86" s="280"/>
      <c r="H86" s="280"/>
      <c r="I86" s="280"/>
      <c r="J86" s="280"/>
      <c r="K86" s="281"/>
      <c r="M86" s="349">
        <v>0.4</v>
      </c>
      <c r="N86" s="130"/>
      <c r="O86" s="130"/>
      <c r="P86" s="130"/>
      <c r="Q86" s="134"/>
    </row>
    <row r="87" spans="1:17">
      <c r="B87" s="135" t="s">
        <v>145</v>
      </c>
      <c r="G87" s="280">
        <f>F94</f>
        <v>0</v>
      </c>
      <c r="H87" s="280">
        <f t="shared" ref="H87:K87" si="183">G94</f>
        <v>0</v>
      </c>
      <c r="I87" s="280">
        <f t="shared" si="183"/>
        <v>0</v>
      </c>
      <c r="J87" s="280">
        <f t="shared" si="183"/>
        <v>0</v>
      </c>
      <c r="K87" s="281">
        <f t="shared" si="183"/>
        <v>0</v>
      </c>
      <c r="M87" s="346">
        <f>L94</f>
        <v>0</v>
      </c>
      <c r="N87" s="280">
        <f t="shared" ref="N87:Q87" si="184">M94</f>
        <v>0</v>
      </c>
      <c r="O87" s="280">
        <f t="shared" si="184"/>
        <v>0</v>
      </c>
      <c r="P87" s="280">
        <f t="shared" si="184"/>
        <v>0</v>
      </c>
      <c r="Q87" s="281">
        <f t="shared" si="184"/>
        <v>0</v>
      </c>
    </row>
    <row r="88" spans="1:17">
      <c r="B88" s="135" t="s">
        <v>206</v>
      </c>
      <c r="G88" s="280">
        <f>G43</f>
        <v>0</v>
      </c>
      <c r="H88" s="280">
        <f t="shared" ref="H88:K88" si="185">H43</f>
        <v>0</v>
      </c>
      <c r="I88" s="280">
        <f t="shared" si="185"/>
        <v>0</v>
      </c>
      <c r="J88" s="280">
        <f t="shared" si="185"/>
        <v>0</v>
      </c>
      <c r="K88" s="281">
        <f t="shared" si="185"/>
        <v>0</v>
      </c>
      <c r="M88" s="346">
        <f t="shared" ref="M88:M89" si="186">G88</f>
        <v>0</v>
      </c>
      <c r="N88" s="280">
        <f t="shared" ref="N88:N89" si="187">H88</f>
        <v>0</v>
      </c>
      <c r="O88" s="280">
        <f t="shared" ref="O88:O89" si="188">I88</f>
        <v>0</v>
      </c>
      <c r="P88" s="280">
        <f t="shared" ref="P88:P89" si="189">J88</f>
        <v>0</v>
      </c>
      <c r="Q88" s="281">
        <f t="shared" ref="Q88:Q89" si="190">K88</f>
        <v>0</v>
      </c>
    </row>
    <row r="89" spans="1:17">
      <c r="B89" s="135" t="s">
        <v>207</v>
      </c>
      <c r="G89" s="280">
        <f>M43</f>
        <v>0</v>
      </c>
      <c r="H89" s="280">
        <f t="shared" ref="H89:K89" si="191">N43</f>
        <v>0</v>
      </c>
      <c r="I89" s="280">
        <f t="shared" si="191"/>
        <v>0</v>
      </c>
      <c r="J89" s="280">
        <f t="shared" si="191"/>
        <v>0</v>
      </c>
      <c r="K89" s="281">
        <f t="shared" si="191"/>
        <v>0</v>
      </c>
      <c r="M89" s="346">
        <f t="shared" si="186"/>
        <v>0</v>
      </c>
      <c r="N89" s="280">
        <f t="shared" si="187"/>
        <v>0</v>
      </c>
      <c r="O89" s="280">
        <f t="shared" si="188"/>
        <v>0</v>
      </c>
      <c r="P89" s="280">
        <f t="shared" si="189"/>
        <v>0</v>
      </c>
      <c r="Q89" s="281">
        <f t="shared" si="190"/>
        <v>0</v>
      </c>
    </row>
    <row r="90" spans="1:17">
      <c r="B90" s="135" t="s">
        <v>208</v>
      </c>
      <c r="G90" s="280">
        <f>G88+G89</f>
        <v>0</v>
      </c>
      <c r="H90" s="280">
        <f t="shared" ref="H90" si="192">H88+H89</f>
        <v>0</v>
      </c>
      <c r="I90" s="280">
        <f t="shared" ref="I90" si="193">I88+I89</f>
        <v>0</v>
      </c>
      <c r="J90" s="280">
        <f t="shared" ref="J90" si="194">J88+J89</f>
        <v>0</v>
      </c>
      <c r="K90" s="281">
        <f t="shared" ref="K90" si="195">K88+K89</f>
        <v>0</v>
      </c>
      <c r="M90" s="346">
        <f>M88+M89</f>
        <v>0</v>
      </c>
      <c r="N90" s="280">
        <f t="shared" ref="N90" si="196">N88+N89</f>
        <v>0</v>
      </c>
      <c r="O90" s="280">
        <f t="shared" ref="O90" si="197">O88+O89</f>
        <v>0</v>
      </c>
      <c r="P90" s="280">
        <f t="shared" ref="P90" si="198">P88+P89</f>
        <v>0</v>
      </c>
      <c r="Q90" s="281">
        <f t="shared" ref="Q90" si="199">Q88+Q89</f>
        <v>0</v>
      </c>
    </row>
    <row r="91" spans="1:17">
      <c r="B91" s="135" t="s">
        <v>300</v>
      </c>
      <c r="G91" s="280"/>
      <c r="H91" s="280"/>
      <c r="I91" s="280"/>
      <c r="J91" s="280"/>
      <c r="K91" s="281"/>
      <c r="M91" s="346"/>
      <c r="N91" s="280"/>
      <c r="O91" s="280"/>
      <c r="P91" s="280"/>
      <c r="Q91" s="281"/>
    </row>
    <row r="92" spans="1:17">
      <c r="B92" s="135" t="s">
        <v>196</v>
      </c>
      <c r="G92" s="280">
        <f>G87+G90-G91</f>
        <v>0</v>
      </c>
      <c r="H92" s="280">
        <f t="shared" ref="H92" si="200">H87+H90-H91</f>
        <v>0</v>
      </c>
      <c r="I92" s="280">
        <f t="shared" ref="I92" si="201">I87+I90-I91</f>
        <v>0</v>
      </c>
      <c r="J92" s="280">
        <f t="shared" ref="J92" si="202">J87+J90-J91</f>
        <v>0</v>
      </c>
      <c r="K92" s="281">
        <f t="shared" ref="K92" si="203">K87+K90-K91</f>
        <v>0</v>
      </c>
      <c r="M92" s="346">
        <f>M87+M90-M91</f>
        <v>0</v>
      </c>
      <c r="N92" s="280">
        <f t="shared" ref="N92" si="204">N87+N90-N91</f>
        <v>0</v>
      </c>
      <c r="O92" s="280">
        <f t="shared" ref="O92" si="205">O87+O90-O91</f>
        <v>0</v>
      </c>
      <c r="P92" s="280">
        <f t="shared" ref="P92" si="206">P87+P90-P91</f>
        <v>0</v>
      </c>
      <c r="Q92" s="281">
        <f t="shared" ref="Q92" si="207">Q87+Q90-Q91</f>
        <v>0</v>
      </c>
    </row>
    <row r="93" spans="1:17" s="337" customFormat="1" ht="17.25">
      <c r="A93" s="127"/>
      <c r="B93" s="339" t="s">
        <v>17</v>
      </c>
      <c r="G93" s="325">
        <f>((G87+G88)*$C86)+(G89*$C86/2)</f>
        <v>0</v>
      </c>
      <c r="H93" s="325">
        <f t="shared" ref="H93:K93" si="208">((H87+H88)*$C86)+(H89*$C86/2)</f>
        <v>0</v>
      </c>
      <c r="I93" s="325">
        <f t="shared" si="208"/>
        <v>0</v>
      </c>
      <c r="J93" s="325">
        <f t="shared" si="208"/>
        <v>0</v>
      </c>
      <c r="K93" s="326">
        <f t="shared" si="208"/>
        <v>0</v>
      </c>
      <c r="M93" s="347">
        <f>((M87+M88)*$M86)+(M89*$M86/2)</f>
        <v>0</v>
      </c>
      <c r="N93" s="325">
        <f t="shared" ref="N93:Q93" si="209">((N87+N88)*$M86)+(N89*$M86/2)</f>
        <v>0</v>
      </c>
      <c r="O93" s="325">
        <f t="shared" si="209"/>
        <v>0</v>
      </c>
      <c r="P93" s="325">
        <f t="shared" si="209"/>
        <v>0</v>
      </c>
      <c r="Q93" s="326">
        <f t="shared" si="209"/>
        <v>0</v>
      </c>
    </row>
    <row r="94" spans="1:17">
      <c r="B94" s="136" t="s">
        <v>146</v>
      </c>
      <c r="C94" s="137"/>
      <c r="D94" s="137"/>
      <c r="E94" s="137"/>
      <c r="F94" s="137"/>
      <c r="G94" s="317">
        <f>G92-G93</f>
        <v>0</v>
      </c>
      <c r="H94" s="317">
        <f t="shared" ref="H94:K94" si="210">H92-H93</f>
        <v>0</v>
      </c>
      <c r="I94" s="317">
        <f t="shared" si="210"/>
        <v>0</v>
      </c>
      <c r="J94" s="317">
        <f t="shared" si="210"/>
        <v>0</v>
      </c>
      <c r="K94" s="318">
        <f t="shared" si="210"/>
        <v>0</v>
      </c>
      <c r="M94" s="348">
        <f>M92-M93</f>
        <v>0</v>
      </c>
      <c r="N94" s="317">
        <f t="shared" ref="N94:Q94" si="211">N92-N93</f>
        <v>0</v>
      </c>
      <c r="O94" s="317">
        <f t="shared" si="211"/>
        <v>0</v>
      </c>
      <c r="P94" s="317">
        <f t="shared" si="211"/>
        <v>0</v>
      </c>
      <c r="Q94" s="318">
        <f t="shared" si="211"/>
        <v>0</v>
      </c>
    </row>
    <row r="95" spans="1:17">
      <c r="B95" s="122" t="s">
        <v>301</v>
      </c>
      <c r="G95" s="280"/>
      <c r="H95" s="280"/>
      <c r="I95" s="280"/>
      <c r="J95" s="280"/>
      <c r="K95" s="280"/>
      <c r="M95" s="130"/>
      <c r="N95" s="130"/>
      <c r="O95" s="130"/>
      <c r="P95" s="130"/>
      <c r="Q95" s="130"/>
    </row>
    <row r="96" spans="1:17">
      <c r="B96" s="122" t="s">
        <v>301</v>
      </c>
      <c r="G96" s="280"/>
      <c r="H96" s="280"/>
      <c r="I96" s="280"/>
      <c r="J96" s="280"/>
      <c r="K96" s="280"/>
      <c r="M96" s="130"/>
      <c r="N96" s="130"/>
      <c r="O96" s="130"/>
      <c r="P96" s="130"/>
      <c r="Q96" s="130"/>
    </row>
    <row r="97" spans="2:17">
      <c r="B97" s="122" t="s">
        <v>301</v>
      </c>
      <c r="G97" s="280"/>
      <c r="H97" s="280"/>
      <c r="I97" s="280"/>
      <c r="J97" s="280"/>
      <c r="K97" s="280"/>
      <c r="M97" s="130"/>
      <c r="N97" s="130"/>
      <c r="O97" s="130"/>
      <c r="P97" s="130"/>
      <c r="Q97" s="130"/>
    </row>
    <row r="98" spans="2:17">
      <c r="B98" s="122" t="s">
        <v>301</v>
      </c>
      <c r="G98" s="280"/>
      <c r="H98" s="280"/>
      <c r="I98" s="280"/>
      <c r="J98" s="280"/>
      <c r="K98" s="280"/>
      <c r="M98" s="130"/>
      <c r="N98" s="130"/>
      <c r="O98" s="130"/>
      <c r="P98" s="130"/>
      <c r="Q98" s="130"/>
    </row>
    <row r="99" spans="2:17">
      <c r="B99" s="122" t="s">
        <v>301</v>
      </c>
      <c r="G99" s="280"/>
      <c r="H99" s="280"/>
      <c r="I99" s="280"/>
      <c r="J99" s="280"/>
      <c r="K99" s="280"/>
      <c r="M99" s="130"/>
      <c r="N99" s="130"/>
      <c r="O99" s="130"/>
      <c r="P99" s="130"/>
      <c r="Q99" s="130"/>
    </row>
    <row r="100" spans="2:17">
      <c r="B100" t="s">
        <v>301</v>
      </c>
      <c r="G100" s="280"/>
      <c r="H100" s="280"/>
      <c r="I100" s="280"/>
      <c r="J100" s="280"/>
      <c r="K100" s="280"/>
    </row>
    <row r="101" spans="2:17">
      <c r="B101" s="67" t="s">
        <v>205</v>
      </c>
      <c r="C101" s="131"/>
      <c r="D101" s="131"/>
      <c r="E101" s="131"/>
      <c r="F101" s="131"/>
      <c r="G101" s="331"/>
      <c r="H101" s="331"/>
      <c r="I101" s="331"/>
      <c r="J101" s="331"/>
      <c r="K101" s="332"/>
      <c r="M101" s="154"/>
      <c r="N101" s="131"/>
      <c r="O101" s="131"/>
      <c r="P101" s="131"/>
      <c r="Q101" s="132"/>
    </row>
    <row r="102" spans="2:17">
      <c r="B102" s="135" t="s">
        <v>145</v>
      </c>
      <c r="G102" s="280">
        <f>SUMIF($B$55:$B$94,$B102,G$55:G$94)</f>
        <v>0</v>
      </c>
      <c r="H102" s="280">
        <f t="shared" ref="H102:K109" si="212">SUMIF($B$55:$B$94,$B102,H$55:H$94)</f>
        <v>1464830</v>
      </c>
      <c r="I102" s="280">
        <f t="shared" si="212"/>
        <v>952257.9</v>
      </c>
      <c r="J102" s="280">
        <f t="shared" si="212"/>
        <v>958768.679</v>
      </c>
      <c r="K102" s="281">
        <f t="shared" si="212"/>
        <v>829511.30834999995</v>
      </c>
      <c r="L102" s="130"/>
      <c r="M102" s="346">
        <f>SUMIF($B$55:$B$94,$B102,M$55:M$94)</f>
        <v>0</v>
      </c>
      <c r="N102" s="280">
        <f t="shared" ref="N102:Q109" si="213">SUMIF($B$55:$B$94,$B102,N$55:N$94)</f>
        <v>2175450</v>
      </c>
      <c r="O102" s="280">
        <f t="shared" si="213"/>
        <v>1776343.5</v>
      </c>
      <c r="P102" s="280">
        <f t="shared" si="213"/>
        <v>1846110.825</v>
      </c>
      <c r="Q102" s="281">
        <f t="shared" si="213"/>
        <v>1673516.4691499998</v>
      </c>
    </row>
    <row r="103" spans="2:17">
      <c r="B103" s="135" t="s">
        <v>206</v>
      </c>
      <c r="G103" s="280">
        <f t="shared" ref="G103:M109" si="214">SUMIF($B$55:$B$94,$B103,G$55:G$94)</f>
        <v>3561000</v>
      </c>
      <c r="H103" s="280">
        <f t="shared" si="212"/>
        <v>736560</v>
      </c>
      <c r="I103" s="280">
        <f t="shared" si="212"/>
        <v>1188561.6000000001</v>
      </c>
      <c r="J103" s="280">
        <f t="shared" si="212"/>
        <v>859123.58400000003</v>
      </c>
      <c r="K103" s="281">
        <f t="shared" si="212"/>
        <v>927853.47072000022</v>
      </c>
      <c r="L103" s="130"/>
      <c r="M103" s="346">
        <f t="shared" si="214"/>
        <v>3561000</v>
      </c>
      <c r="N103" s="280">
        <f t="shared" si="213"/>
        <v>736560</v>
      </c>
      <c r="O103" s="280">
        <f t="shared" si="213"/>
        <v>1188561.6000000001</v>
      </c>
      <c r="P103" s="280">
        <f t="shared" si="213"/>
        <v>859123.58400000003</v>
      </c>
      <c r="Q103" s="281">
        <f t="shared" si="213"/>
        <v>927853.47072000022</v>
      </c>
    </row>
    <row r="104" spans="2:17">
      <c r="B104" s="135" t="s">
        <v>207</v>
      </c>
      <c r="G104" s="280">
        <f t="shared" si="214"/>
        <v>0</v>
      </c>
      <c r="H104" s="280">
        <f t="shared" si="212"/>
        <v>0</v>
      </c>
      <c r="I104" s="280">
        <f t="shared" si="212"/>
        <v>0</v>
      </c>
      <c r="J104" s="280">
        <f t="shared" si="212"/>
        <v>0</v>
      </c>
      <c r="K104" s="281">
        <f t="shared" si="212"/>
        <v>0</v>
      </c>
      <c r="L104" s="130"/>
      <c r="M104" s="346">
        <f t="shared" si="214"/>
        <v>0</v>
      </c>
      <c r="N104" s="280">
        <f t="shared" si="213"/>
        <v>0</v>
      </c>
      <c r="O104" s="280">
        <f t="shared" si="213"/>
        <v>0</v>
      </c>
      <c r="P104" s="280">
        <f t="shared" si="213"/>
        <v>0</v>
      </c>
      <c r="Q104" s="281">
        <f t="shared" si="213"/>
        <v>0</v>
      </c>
    </row>
    <row r="105" spans="2:17">
      <c r="B105" s="135" t="s">
        <v>208</v>
      </c>
      <c r="G105" s="280">
        <f t="shared" si="214"/>
        <v>3561000</v>
      </c>
      <c r="H105" s="280">
        <f t="shared" si="212"/>
        <v>736560</v>
      </c>
      <c r="I105" s="280">
        <f t="shared" si="212"/>
        <v>1188561.6000000001</v>
      </c>
      <c r="J105" s="280">
        <f t="shared" si="212"/>
        <v>859123.58400000003</v>
      </c>
      <c r="K105" s="281">
        <f t="shared" si="212"/>
        <v>927853.47072000022</v>
      </c>
      <c r="L105" s="130"/>
      <c r="M105" s="346">
        <f t="shared" si="214"/>
        <v>3561000</v>
      </c>
      <c r="N105" s="280">
        <f t="shared" si="213"/>
        <v>736560</v>
      </c>
      <c r="O105" s="280">
        <f t="shared" si="213"/>
        <v>1188561.6000000001</v>
      </c>
      <c r="P105" s="280">
        <f t="shared" si="213"/>
        <v>859123.58400000003</v>
      </c>
      <c r="Q105" s="281">
        <f t="shared" si="213"/>
        <v>927853.47072000022</v>
      </c>
    </row>
    <row r="106" spans="2:17">
      <c r="B106" s="135" t="s">
        <v>285</v>
      </c>
      <c r="G106" s="280">
        <f t="shared" si="214"/>
        <v>0</v>
      </c>
      <c r="H106" s="280">
        <f t="shared" si="212"/>
        <v>0</v>
      </c>
      <c r="I106" s="280">
        <f t="shared" si="212"/>
        <v>0</v>
      </c>
      <c r="J106" s="280">
        <f t="shared" si="212"/>
        <v>0</v>
      </c>
      <c r="K106" s="281">
        <f t="shared" si="212"/>
        <v>0</v>
      </c>
      <c r="L106" s="130"/>
      <c r="M106" s="346">
        <f t="shared" si="214"/>
        <v>0</v>
      </c>
      <c r="N106" s="280">
        <f t="shared" si="213"/>
        <v>0</v>
      </c>
      <c r="O106" s="280">
        <f t="shared" si="213"/>
        <v>0</v>
      </c>
      <c r="P106" s="280">
        <f t="shared" si="213"/>
        <v>0</v>
      </c>
      <c r="Q106" s="281">
        <f t="shared" si="213"/>
        <v>0</v>
      </c>
    </row>
    <row r="107" spans="2:17">
      <c r="B107" s="135" t="s">
        <v>196</v>
      </c>
      <c r="G107" s="280">
        <f t="shared" si="214"/>
        <v>3561000</v>
      </c>
      <c r="H107" s="280">
        <f t="shared" si="212"/>
        <v>2201390</v>
      </c>
      <c r="I107" s="280">
        <f t="shared" si="212"/>
        <v>2140819.5</v>
      </c>
      <c r="J107" s="280">
        <f t="shared" si="212"/>
        <v>1817892.263</v>
      </c>
      <c r="K107" s="281">
        <f t="shared" si="212"/>
        <v>1757364.7790700002</v>
      </c>
      <c r="L107" s="130"/>
      <c r="M107" s="346">
        <f t="shared" si="214"/>
        <v>3561000</v>
      </c>
      <c r="N107" s="280">
        <f t="shared" si="213"/>
        <v>2912010</v>
      </c>
      <c r="O107" s="280">
        <f t="shared" si="213"/>
        <v>2964905.1</v>
      </c>
      <c r="P107" s="280">
        <f t="shared" si="213"/>
        <v>2705234.409</v>
      </c>
      <c r="Q107" s="281">
        <f t="shared" si="213"/>
        <v>2601369.9398699999</v>
      </c>
    </row>
    <row r="108" spans="2:17" ht="17.25">
      <c r="B108" s="135" t="s">
        <v>17</v>
      </c>
      <c r="G108" s="325">
        <f t="shared" si="214"/>
        <v>2096170</v>
      </c>
      <c r="H108" s="325">
        <f t="shared" si="212"/>
        <v>1249132.0999999999</v>
      </c>
      <c r="I108" s="325">
        <f t="shared" si="212"/>
        <v>1182050.821</v>
      </c>
      <c r="J108" s="325">
        <f t="shared" si="212"/>
        <v>988380.95465000009</v>
      </c>
      <c r="K108" s="326">
        <f t="shared" si="212"/>
        <v>954796.91835010005</v>
      </c>
      <c r="L108" s="130"/>
      <c r="M108" s="347">
        <f t="shared" si="214"/>
        <v>1385550</v>
      </c>
      <c r="N108" s="325">
        <f t="shared" si="213"/>
        <v>1135666.5</v>
      </c>
      <c r="O108" s="325">
        <f t="shared" si="213"/>
        <v>1118794.2750000001</v>
      </c>
      <c r="P108" s="325">
        <f t="shared" si="213"/>
        <v>1031717.9398500001</v>
      </c>
      <c r="Q108" s="326">
        <f t="shared" si="213"/>
        <v>1002766.1081355</v>
      </c>
    </row>
    <row r="109" spans="2:17">
      <c r="B109" s="136" t="s">
        <v>146</v>
      </c>
      <c r="C109" s="137"/>
      <c r="D109" s="137"/>
      <c r="E109" s="137"/>
      <c r="F109" s="137"/>
      <c r="G109" s="317">
        <f t="shared" si="214"/>
        <v>1464830</v>
      </c>
      <c r="H109" s="317">
        <f t="shared" si="212"/>
        <v>952257.9</v>
      </c>
      <c r="I109" s="317">
        <f t="shared" si="212"/>
        <v>958768.679</v>
      </c>
      <c r="J109" s="317">
        <f t="shared" si="212"/>
        <v>829511.30834999995</v>
      </c>
      <c r="K109" s="318">
        <f t="shared" si="212"/>
        <v>802567.86071990011</v>
      </c>
      <c r="L109" s="130"/>
      <c r="M109" s="348">
        <f t="shared" si="214"/>
        <v>2175450</v>
      </c>
      <c r="N109" s="317">
        <f t="shared" si="213"/>
        <v>1776343.5</v>
      </c>
      <c r="O109" s="317">
        <f t="shared" si="213"/>
        <v>1846110.825</v>
      </c>
      <c r="P109" s="317">
        <f t="shared" si="213"/>
        <v>1673516.4691499998</v>
      </c>
      <c r="Q109" s="318">
        <f t="shared" si="213"/>
        <v>1598603.8317344999</v>
      </c>
    </row>
  </sheetData>
  <mergeCells count="2">
    <mergeCell ref="G7:K7"/>
    <mergeCell ref="M7:Q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K40"/>
  <sheetViews>
    <sheetView showGridLines="0" workbookViewId="0"/>
  </sheetViews>
  <sheetFormatPr defaultColWidth="14.28515625" defaultRowHeight="15"/>
  <cols>
    <col min="1" max="1" width="3.7109375" style="172" customWidth="1"/>
    <col min="2" max="2" width="30.7109375" customWidth="1"/>
    <col min="6" max="11" width="16.7109375" customWidth="1"/>
  </cols>
  <sheetData>
    <row r="5" spans="2:11">
      <c r="B5" s="169" t="s">
        <v>3</v>
      </c>
      <c r="C5" s="170"/>
      <c r="D5" s="170"/>
      <c r="E5" s="170"/>
      <c r="F5" s="170"/>
      <c r="G5" s="177" t="s">
        <v>75</v>
      </c>
      <c r="H5" s="177" t="s">
        <v>76</v>
      </c>
      <c r="I5" s="177" t="s">
        <v>77</v>
      </c>
      <c r="J5" s="177" t="s">
        <v>78</v>
      </c>
      <c r="K5" s="178" t="s">
        <v>79</v>
      </c>
    </row>
    <row r="6" spans="2:11">
      <c r="B6" s="69" t="s">
        <v>150</v>
      </c>
      <c r="C6" s="35"/>
      <c r="D6" s="35"/>
      <c r="E6" s="35"/>
      <c r="F6" s="35"/>
      <c r="G6" s="130">
        <f ca="1">'P&amp;L'!G28</f>
        <v>-29175692.337599993</v>
      </c>
      <c r="H6" s="130">
        <f ca="1">'P&amp;L'!H28</f>
        <v>6801497.0659840796</v>
      </c>
      <c r="I6" s="130">
        <f ca="1">'P&amp;L'!I28</f>
        <v>170797958.04935443</v>
      </c>
      <c r="J6" s="130">
        <f ca="1">'P&amp;L'!J28</f>
        <v>547849162.15507925</v>
      </c>
      <c r="K6" s="134">
        <f ca="1">'P&amp;L'!K28</f>
        <v>1105826534.5289881</v>
      </c>
    </row>
    <row r="7" spans="2:11">
      <c r="B7" s="69"/>
      <c r="C7" s="35"/>
      <c r="D7" s="35"/>
      <c r="E7" s="35"/>
      <c r="F7" s="35"/>
      <c r="G7" s="130"/>
      <c r="H7" s="130"/>
      <c r="I7" s="130"/>
      <c r="J7" s="130"/>
      <c r="K7" s="134"/>
    </row>
    <row r="8" spans="2:11">
      <c r="B8" s="69" t="s">
        <v>151</v>
      </c>
      <c r="C8" s="35"/>
      <c r="D8" s="35"/>
      <c r="E8" s="35"/>
      <c r="F8" s="35"/>
      <c r="G8" s="130">
        <f>'Asset Schedule'!G108</f>
        <v>2096170</v>
      </c>
      <c r="H8" s="130">
        <f>'Asset Schedule'!H108</f>
        <v>1249132.0999999999</v>
      </c>
      <c r="I8" s="130">
        <f>'Asset Schedule'!I108</f>
        <v>1182050.821</v>
      </c>
      <c r="J8" s="130">
        <f>'Asset Schedule'!J108</f>
        <v>988380.95465000009</v>
      </c>
      <c r="K8" s="134">
        <f>'Asset Schedule'!K108</f>
        <v>954796.91835010005</v>
      </c>
    </row>
    <row r="9" spans="2:11">
      <c r="B9" s="69" t="s">
        <v>152</v>
      </c>
      <c r="C9" s="35"/>
      <c r="D9" s="35"/>
      <c r="E9" s="35"/>
      <c r="F9" s="35"/>
      <c r="G9" s="130">
        <f>'Asset Schedule'!M108</f>
        <v>1385550</v>
      </c>
      <c r="H9" s="130">
        <f>'Asset Schedule'!N108</f>
        <v>1135666.5</v>
      </c>
      <c r="I9" s="130">
        <f>'Asset Schedule'!O108</f>
        <v>1118794.2750000001</v>
      </c>
      <c r="J9" s="130">
        <f>'Asset Schedule'!P108</f>
        <v>1031717.9398500001</v>
      </c>
      <c r="K9" s="134">
        <f>'Asset Schedule'!Q108</f>
        <v>1002766.1081355</v>
      </c>
    </row>
    <row r="10" spans="2:11">
      <c r="B10" s="69"/>
      <c r="C10" s="35"/>
      <c r="D10" s="35"/>
      <c r="E10" s="35"/>
      <c r="F10" s="35"/>
      <c r="G10" s="130"/>
      <c r="H10" s="130"/>
      <c r="I10" s="130"/>
      <c r="J10" s="130"/>
      <c r="K10" s="134"/>
    </row>
    <row r="11" spans="2:11">
      <c r="B11" s="69" t="s">
        <v>153</v>
      </c>
      <c r="C11" s="35"/>
      <c r="D11" s="35"/>
      <c r="E11" s="35"/>
      <c r="F11" s="35"/>
      <c r="G11" s="130">
        <f ca="1">G6+G8-G9</f>
        <v>-28465072.337599993</v>
      </c>
      <c r="H11" s="130">
        <f t="shared" ref="H11:K11" ca="1" si="0">H6+H8-H9</f>
        <v>6914962.6659840792</v>
      </c>
      <c r="I11" s="130">
        <f t="shared" ca="1" si="0"/>
        <v>170861214.59535444</v>
      </c>
      <c r="J11" s="130">
        <f t="shared" ca="1" si="0"/>
        <v>547805825.16987932</v>
      </c>
      <c r="K11" s="134">
        <f t="shared" ca="1" si="0"/>
        <v>1105778565.3392026</v>
      </c>
    </row>
    <row r="12" spans="2:11">
      <c r="B12" s="69"/>
      <c r="C12" s="35"/>
      <c r="D12" s="35"/>
      <c r="E12" s="35"/>
      <c r="F12" s="35"/>
      <c r="G12" s="130"/>
      <c r="H12" s="130"/>
      <c r="I12" s="130"/>
      <c r="J12" s="130"/>
      <c r="K12" s="134"/>
    </row>
    <row r="13" spans="2:11">
      <c r="B13" s="69" t="s">
        <v>154</v>
      </c>
      <c r="C13" s="35"/>
      <c r="D13" s="35"/>
      <c r="E13" s="35"/>
      <c r="F13" s="35"/>
      <c r="G13" s="130">
        <f>E16</f>
        <v>0</v>
      </c>
      <c r="H13" s="130">
        <f t="shared" ref="H13:K13" ca="1" si="1">G16</f>
        <v>28465072.337599993</v>
      </c>
      <c r="I13" s="130">
        <f t="shared" ca="1" si="1"/>
        <v>21550109.671615914</v>
      </c>
      <c r="J13" s="130">
        <f t="shared" ca="1" si="1"/>
        <v>0</v>
      </c>
      <c r="K13" s="134">
        <f t="shared" ca="1" si="1"/>
        <v>0</v>
      </c>
    </row>
    <row r="14" spans="2:11">
      <c r="B14" s="69" t="s">
        <v>286</v>
      </c>
      <c r="C14" s="35"/>
      <c r="D14" s="35"/>
      <c r="E14" s="35"/>
      <c r="F14" s="35"/>
      <c r="G14" s="130">
        <f ca="1">IF(G11&lt;0,-G11,0)</f>
        <v>28465072.337599993</v>
      </c>
      <c r="H14" s="130">
        <f t="shared" ref="H14:K14" ca="1" si="2">IF(H11&lt;0,-H11,0)</f>
        <v>0</v>
      </c>
      <c r="I14" s="130">
        <f t="shared" ca="1" si="2"/>
        <v>0</v>
      </c>
      <c r="J14" s="130">
        <f t="shared" ca="1" si="2"/>
        <v>0</v>
      </c>
      <c r="K14" s="134">
        <f t="shared" ca="1" si="2"/>
        <v>0</v>
      </c>
    </row>
    <row r="15" spans="2:11">
      <c r="B15" s="69" t="s">
        <v>287</v>
      </c>
      <c r="C15" s="35"/>
      <c r="D15" s="35"/>
      <c r="E15" s="35"/>
      <c r="F15" s="35"/>
      <c r="G15" s="130">
        <f ca="1">IF(G11&gt;0,IF(G11&gt;G13+G14,G13+G14,G11),0)</f>
        <v>0</v>
      </c>
      <c r="H15" s="130">
        <f t="shared" ref="H15:K15" ca="1" si="3">IF(H11&gt;0,IF(H11&gt;H13+H14,H13+H14,H11),0)</f>
        <v>6914962.6659840792</v>
      </c>
      <c r="I15" s="130">
        <f t="shared" ca="1" si="3"/>
        <v>21550109.671615914</v>
      </c>
      <c r="J15" s="130">
        <f t="shared" ca="1" si="3"/>
        <v>0</v>
      </c>
      <c r="K15" s="134">
        <f t="shared" ca="1" si="3"/>
        <v>0</v>
      </c>
    </row>
    <row r="16" spans="2:11">
      <c r="B16" s="69" t="s">
        <v>155</v>
      </c>
      <c r="C16" s="35"/>
      <c r="D16" s="35"/>
      <c r="E16" s="35"/>
      <c r="F16" s="35"/>
      <c r="G16" s="130">
        <f ca="1">G13+G14-G15</f>
        <v>28465072.337599993</v>
      </c>
      <c r="H16" s="130">
        <f ca="1">H13+H14-H15</f>
        <v>21550109.671615914</v>
      </c>
      <c r="I16" s="130">
        <f t="shared" ref="I16:J16" ca="1" si="4">I13+I14-I15</f>
        <v>0</v>
      </c>
      <c r="J16" s="130">
        <f t="shared" ca="1" si="4"/>
        <v>0</v>
      </c>
      <c r="K16" s="134">
        <f ca="1">K13+K14-K15</f>
        <v>0</v>
      </c>
    </row>
    <row r="17" spans="2:11">
      <c r="B17" s="69"/>
      <c r="C17" s="35"/>
      <c r="D17" s="35"/>
      <c r="E17" s="35"/>
      <c r="F17" s="35"/>
      <c r="G17" s="35"/>
      <c r="H17" s="35"/>
      <c r="I17" s="35"/>
      <c r="J17" s="35"/>
      <c r="K17" s="70"/>
    </row>
    <row r="18" spans="2:11">
      <c r="B18" s="69" t="s">
        <v>156</v>
      </c>
      <c r="C18" s="35"/>
      <c r="D18" s="35"/>
      <c r="E18" s="35"/>
      <c r="F18" s="35"/>
      <c r="G18" s="130">
        <f ca="1">G11-G15+G14</f>
        <v>0</v>
      </c>
      <c r="H18" s="130">
        <f t="shared" ref="H18:K18" ca="1" si="5">H11-H15+H14</f>
        <v>0</v>
      </c>
      <c r="I18" s="130">
        <f t="shared" ca="1" si="5"/>
        <v>149311104.92373854</v>
      </c>
      <c r="J18" s="130">
        <f t="shared" ca="1" si="5"/>
        <v>547805825.16987932</v>
      </c>
      <c r="K18" s="134">
        <f t="shared" ca="1" si="5"/>
        <v>1105778565.3392026</v>
      </c>
    </row>
    <row r="19" spans="2:11">
      <c r="B19" s="69" t="s">
        <v>157</v>
      </c>
      <c r="C19" s="35"/>
      <c r="D19" s="35"/>
      <c r="E19" s="35"/>
      <c r="F19" s="35"/>
      <c r="G19" s="121">
        <f>$C$40</f>
        <v>0.25168000000000001</v>
      </c>
      <c r="H19" s="121">
        <f t="shared" ref="H19:K19" si="6">$C$40</f>
        <v>0.25168000000000001</v>
      </c>
      <c r="I19" s="121">
        <f t="shared" si="6"/>
        <v>0.25168000000000001</v>
      </c>
      <c r="J19" s="121">
        <f t="shared" si="6"/>
        <v>0.25168000000000001</v>
      </c>
      <c r="K19" s="168">
        <f t="shared" si="6"/>
        <v>0.25168000000000001</v>
      </c>
    </row>
    <row r="20" spans="2:11">
      <c r="B20" s="69" t="s">
        <v>158</v>
      </c>
      <c r="C20" s="35"/>
      <c r="D20" s="35"/>
      <c r="E20" s="35"/>
      <c r="F20" s="35"/>
      <c r="G20" s="130">
        <f ca="1">G18*G19</f>
        <v>0</v>
      </c>
      <c r="H20" s="130">
        <f t="shared" ref="H20:K20" ca="1" si="7">H18*H19</f>
        <v>0</v>
      </c>
      <c r="I20" s="130">
        <f t="shared" ca="1" si="7"/>
        <v>37578618.887206517</v>
      </c>
      <c r="J20" s="130">
        <f t="shared" ca="1" si="7"/>
        <v>137871770.07875523</v>
      </c>
      <c r="K20" s="134">
        <f t="shared" ca="1" si="7"/>
        <v>278302349.32457054</v>
      </c>
    </row>
    <row r="21" spans="2:11">
      <c r="B21" s="69"/>
      <c r="C21" s="35"/>
      <c r="D21" s="35"/>
      <c r="E21" s="35"/>
      <c r="F21" s="35"/>
      <c r="G21" s="130"/>
      <c r="H21" s="130"/>
      <c r="I21" s="130"/>
      <c r="J21" s="130"/>
      <c r="K21" s="134"/>
    </row>
    <row r="22" spans="2:11">
      <c r="B22" s="69" t="s">
        <v>160</v>
      </c>
      <c r="C22" s="35"/>
      <c r="D22" s="35"/>
      <c r="E22" s="35"/>
      <c r="F22" s="35"/>
      <c r="G22" s="130"/>
      <c r="H22" s="130"/>
      <c r="I22" s="130"/>
      <c r="J22" s="130"/>
      <c r="K22" s="134"/>
    </row>
    <row r="23" spans="2:11">
      <c r="B23" s="69" t="s">
        <v>161</v>
      </c>
      <c r="C23" s="35"/>
      <c r="D23" s="35"/>
      <c r="E23" s="35"/>
      <c r="F23" s="35"/>
      <c r="G23" s="130">
        <f>G8</f>
        <v>2096170</v>
      </c>
      <c r="H23" s="130">
        <f t="shared" ref="H23:K23" si="8">H8</f>
        <v>1249132.0999999999</v>
      </c>
      <c r="I23" s="130">
        <f t="shared" si="8"/>
        <v>1182050.821</v>
      </c>
      <c r="J23" s="130">
        <f t="shared" si="8"/>
        <v>988380.95465000009</v>
      </c>
      <c r="K23" s="134">
        <f t="shared" si="8"/>
        <v>954796.91835010005</v>
      </c>
    </row>
    <row r="24" spans="2:11">
      <c r="B24" s="69" t="s">
        <v>162</v>
      </c>
      <c r="C24" s="35"/>
      <c r="D24" s="35"/>
      <c r="E24" s="35"/>
      <c r="F24" s="35"/>
      <c r="G24" s="130">
        <f t="shared" ref="G24:K24" si="9">G9</f>
        <v>1385550</v>
      </c>
      <c r="H24" s="130">
        <f t="shared" si="9"/>
        <v>1135666.5</v>
      </c>
      <c r="I24" s="130">
        <f t="shared" si="9"/>
        <v>1118794.2750000001</v>
      </c>
      <c r="J24" s="130">
        <f t="shared" si="9"/>
        <v>1031717.9398500001</v>
      </c>
      <c r="K24" s="134">
        <f t="shared" si="9"/>
        <v>1002766.1081355</v>
      </c>
    </row>
    <row r="25" spans="2:11">
      <c r="B25" s="69" t="s">
        <v>163</v>
      </c>
      <c r="C25" s="35"/>
      <c r="D25" s="35"/>
      <c r="E25" s="35"/>
      <c r="F25" s="35"/>
      <c r="G25" s="130">
        <f>G23-G24</f>
        <v>710620</v>
      </c>
      <c r="H25" s="130">
        <f t="shared" ref="H25:K25" si="10">H23-H24</f>
        <v>113465.59999999986</v>
      </c>
      <c r="I25" s="130">
        <f t="shared" si="10"/>
        <v>63256.545999999857</v>
      </c>
      <c r="J25" s="130">
        <f t="shared" si="10"/>
        <v>-43336.985199999996</v>
      </c>
      <c r="K25" s="134">
        <f t="shared" si="10"/>
        <v>-47969.18978539994</v>
      </c>
    </row>
    <row r="26" spans="2:11">
      <c r="B26" s="69" t="s">
        <v>164</v>
      </c>
      <c r="C26" s="35"/>
      <c r="D26" s="35"/>
      <c r="E26" s="35"/>
      <c r="F26" s="35"/>
      <c r="G26" s="121">
        <f>G19</f>
        <v>0.25168000000000001</v>
      </c>
      <c r="H26" s="121">
        <f t="shared" ref="H26:K26" si="11">H19</f>
        <v>0.25168000000000001</v>
      </c>
      <c r="I26" s="121">
        <f t="shared" si="11"/>
        <v>0.25168000000000001</v>
      </c>
      <c r="J26" s="121">
        <f t="shared" si="11"/>
        <v>0.25168000000000001</v>
      </c>
      <c r="K26" s="168">
        <f t="shared" si="11"/>
        <v>0.25168000000000001</v>
      </c>
    </row>
    <row r="27" spans="2:11">
      <c r="B27" s="69" t="s">
        <v>149</v>
      </c>
      <c r="C27" s="35"/>
      <c r="D27" s="35"/>
      <c r="E27" s="35"/>
      <c r="F27" s="35"/>
      <c r="G27" s="130">
        <f>G25*G26</f>
        <v>178848.84160000001</v>
      </c>
      <c r="H27" s="130">
        <f t="shared" ref="H27:K27" si="12">H25*H26</f>
        <v>28557.022207999966</v>
      </c>
      <c r="I27" s="130">
        <f t="shared" si="12"/>
        <v>15920.407497279964</v>
      </c>
      <c r="J27" s="130">
        <f t="shared" si="12"/>
        <v>-10907.052435136</v>
      </c>
      <c r="K27" s="134">
        <f t="shared" si="12"/>
        <v>-12072.885685189458</v>
      </c>
    </row>
    <row r="28" spans="2:11">
      <c r="B28" s="69"/>
      <c r="C28" s="35"/>
      <c r="D28" s="35"/>
      <c r="E28" s="35"/>
      <c r="F28" s="35"/>
      <c r="G28" s="35"/>
      <c r="H28" s="35"/>
      <c r="I28" s="35"/>
      <c r="J28" s="35"/>
      <c r="K28" s="70"/>
    </row>
    <row r="29" spans="2:11">
      <c r="B29" s="69" t="s">
        <v>305</v>
      </c>
      <c r="C29" s="35"/>
      <c r="D29" s="35"/>
      <c r="E29" s="35"/>
      <c r="F29" s="35"/>
      <c r="G29" s="130">
        <f>F32</f>
        <v>0</v>
      </c>
      <c r="H29" s="130">
        <f t="shared" ref="H29:K29" si="13">G32</f>
        <v>178848.84160000001</v>
      </c>
      <c r="I29" s="130">
        <f t="shared" si="13"/>
        <v>207405.86380799999</v>
      </c>
      <c r="J29" s="130">
        <f t="shared" si="13"/>
        <v>223326.27130527995</v>
      </c>
      <c r="K29" s="134">
        <f t="shared" si="13"/>
        <v>212419.21887014396</v>
      </c>
    </row>
    <row r="30" spans="2:11">
      <c r="B30" s="69" t="s">
        <v>294</v>
      </c>
      <c r="C30" s="35"/>
      <c r="D30" s="35"/>
      <c r="E30" s="35"/>
      <c r="F30" s="35"/>
      <c r="G30" s="130">
        <f>IF(G27&gt;0,G27,0)</f>
        <v>178848.84160000001</v>
      </c>
      <c r="H30" s="130">
        <f t="shared" ref="H30:K30" si="14">IF(H27&gt;0,H27,0)</f>
        <v>28557.022207999966</v>
      </c>
      <c r="I30" s="130">
        <f t="shared" si="14"/>
        <v>15920.407497279964</v>
      </c>
      <c r="J30" s="130">
        <f t="shared" si="14"/>
        <v>0</v>
      </c>
      <c r="K30" s="134">
        <f t="shared" si="14"/>
        <v>0</v>
      </c>
    </row>
    <row r="31" spans="2:11" ht="17.25">
      <c r="B31" s="69" t="s">
        <v>295</v>
      </c>
      <c r="C31" s="35"/>
      <c r="D31" s="35"/>
      <c r="E31" s="35"/>
      <c r="F31" s="35"/>
      <c r="G31" s="139">
        <f>IF(G27&lt;0,-G27,0)</f>
        <v>0</v>
      </c>
      <c r="H31" s="139">
        <f t="shared" ref="H31:K31" si="15">IF(H27&lt;0,-H27,0)</f>
        <v>0</v>
      </c>
      <c r="I31" s="139">
        <f t="shared" si="15"/>
        <v>0</v>
      </c>
      <c r="J31" s="139">
        <f t="shared" si="15"/>
        <v>10907.052435136</v>
      </c>
      <c r="K31" s="140">
        <f t="shared" si="15"/>
        <v>12072.885685189458</v>
      </c>
    </row>
    <row r="32" spans="2:11">
      <c r="B32" s="71" t="s">
        <v>306</v>
      </c>
      <c r="C32" s="6"/>
      <c r="D32" s="6"/>
      <c r="E32" s="6"/>
      <c r="F32" s="6"/>
      <c r="G32" s="138">
        <f>G29+G30-G31</f>
        <v>178848.84160000001</v>
      </c>
      <c r="H32" s="138">
        <f t="shared" ref="H32:K32" si="16">H29+H30-H31</f>
        <v>207405.86380799999</v>
      </c>
      <c r="I32" s="138">
        <f t="shared" si="16"/>
        <v>223326.27130527995</v>
      </c>
      <c r="J32" s="138">
        <f t="shared" si="16"/>
        <v>212419.21887014396</v>
      </c>
      <c r="K32" s="148">
        <f t="shared" si="16"/>
        <v>200346.33318495451</v>
      </c>
    </row>
    <row r="35" spans="2:3">
      <c r="B35" s="31" t="s">
        <v>288</v>
      </c>
      <c r="C35" s="31"/>
    </row>
    <row r="36" spans="2:3">
      <c r="B36" s="31" t="s">
        <v>289</v>
      </c>
      <c r="C36" s="31" t="s">
        <v>290</v>
      </c>
    </row>
    <row r="37" spans="2:3">
      <c r="B37" s="69" t="s">
        <v>291</v>
      </c>
      <c r="C37" s="168">
        <v>0.22</v>
      </c>
    </row>
    <row r="38" spans="2:3">
      <c r="B38" s="69" t="s">
        <v>292</v>
      </c>
      <c r="C38" s="168">
        <v>0.1</v>
      </c>
    </row>
    <row r="39" spans="2:3">
      <c r="B39" s="69" t="s">
        <v>159</v>
      </c>
      <c r="C39" s="168">
        <v>0.04</v>
      </c>
    </row>
    <row r="40" spans="2:3">
      <c r="B40" s="71" t="s">
        <v>293</v>
      </c>
      <c r="C40" s="350">
        <f>C37*(1+C38)*(1+C39)</f>
        <v>0.25168000000000001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57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4.28515625" defaultRowHeight="15"/>
  <cols>
    <col min="1" max="1" width="3.7109375" style="126" customWidth="1"/>
    <col min="2" max="2" width="30.7109375" customWidth="1"/>
    <col min="6" max="6" width="16.7109375" style="127" customWidth="1"/>
    <col min="7" max="11" width="16.7109375" style="126" customWidth="1"/>
    <col min="12" max="16384" width="14.28515625" style="126"/>
  </cols>
  <sheetData>
    <row r="1" spans="2:11">
      <c r="G1" s="382"/>
    </row>
    <row r="3" spans="2:11" customFormat="1">
      <c r="B3" s="7"/>
      <c r="C3" s="7"/>
      <c r="D3" s="7"/>
      <c r="E3" s="7"/>
      <c r="F3" s="174"/>
      <c r="G3" s="5"/>
    </row>
    <row r="4" spans="2:11" customFormat="1">
      <c r="F4" s="35"/>
    </row>
    <row r="5" spans="2:11" customFormat="1">
      <c r="B5" s="169" t="str">
        <f>BS!B5</f>
        <v>Particulars</v>
      </c>
      <c r="C5" s="170"/>
      <c r="D5" s="170"/>
      <c r="E5" s="170"/>
      <c r="F5" s="170"/>
      <c r="G5" s="170" t="s">
        <v>75</v>
      </c>
      <c r="H5" s="177" t="s">
        <v>76</v>
      </c>
      <c r="I5" s="177" t="s">
        <v>77</v>
      </c>
      <c r="J5" s="177" t="s">
        <v>78</v>
      </c>
      <c r="K5" s="178" t="s">
        <v>79</v>
      </c>
    </row>
    <row r="6" spans="2:11">
      <c r="B6" s="118" t="s">
        <v>165</v>
      </c>
      <c r="C6" s="157"/>
      <c r="D6" s="157"/>
      <c r="E6" s="157"/>
      <c r="F6" s="128"/>
      <c r="G6" s="127"/>
      <c r="H6" s="127"/>
      <c r="I6" s="127"/>
      <c r="J6" s="127"/>
      <c r="K6" s="133"/>
    </row>
    <row r="7" spans="2:11">
      <c r="B7" s="69" t="s">
        <v>166</v>
      </c>
      <c r="C7" s="35"/>
      <c r="D7" s="35"/>
      <c r="E7" s="35"/>
      <c r="G7" s="277">
        <v>0</v>
      </c>
      <c r="H7" s="130">
        <f t="shared" ref="H7:K7" si="0">G10</f>
        <v>35000000</v>
      </c>
      <c r="I7" s="130">
        <f t="shared" si="0"/>
        <v>35000000</v>
      </c>
      <c r="J7" s="130">
        <f t="shared" si="0"/>
        <v>35000000</v>
      </c>
      <c r="K7" s="134">
        <f t="shared" si="0"/>
        <v>35000000</v>
      </c>
    </row>
    <row r="8" spans="2:11">
      <c r="B8" s="69" t="s">
        <v>167</v>
      </c>
      <c r="C8" s="35"/>
      <c r="D8" s="35"/>
      <c r="E8" s="35"/>
      <c r="G8" s="377">
        <v>5000000</v>
      </c>
      <c r="H8" s="156">
        <v>0</v>
      </c>
      <c r="I8" s="156">
        <v>0</v>
      </c>
      <c r="J8" s="156">
        <v>0</v>
      </c>
      <c r="K8" s="175">
        <v>0</v>
      </c>
    </row>
    <row r="9" spans="2:11">
      <c r="B9" s="69" t="s">
        <v>168</v>
      </c>
      <c r="C9" s="35"/>
      <c r="D9" s="35"/>
      <c r="E9" s="35"/>
      <c r="G9" s="377">
        <v>30000000</v>
      </c>
      <c r="H9" s="156">
        <v>0</v>
      </c>
      <c r="I9" s="156">
        <v>0</v>
      </c>
      <c r="J9" s="156">
        <v>0</v>
      </c>
      <c r="K9" s="175">
        <v>0</v>
      </c>
    </row>
    <row r="10" spans="2:11">
      <c r="B10" s="69" t="s">
        <v>169</v>
      </c>
      <c r="C10" s="35"/>
      <c r="D10" s="35"/>
      <c r="E10" s="35"/>
      <c r="G10" s="130">
        <f>SUM(G7:G9)</f>
        <v>35000000</v>
      </c>
      <c r="H10" s="130">
        <f t="shared" ref="H10:K10" si="1">SUM(H7:H9)</f>
        <v>35000000</v>
      </c>
      <c r="I10" s="130">
        <f t="shared" si="1"/>
        <v>35000000</v>
      </c>
      <c r="J10" s="130">
        <f t="shared" si="1"/>
        <v>35000000</v>
      </c>
      <c r="K10" s="134">
        <f t="shared" si="1"/>
        <v>35000000</v>
      </c>
    </row>
    <row r="11" spans="2:11">
      <c r="B11" s="69"/>
      <c r="C11" s="35"/>
      <c r="D11" s="35"/>
      <c r="E11" s="35"/>
      <c r="G11" s="127"/>
      <c r="H11" s="127"/>
      <c r="I11" s="127"/>
      <c r="J11" s="127"/>
      <c r="K11" s="133"/>
    </row>
    <row r="12" spans="2:11">
      <c r="B12" s="118" t="s">
        <v>170</v>
      </c>
      <c r="C12" s="157"/>
      <c r="D12" s="157"/>
      <c r="E12" s="157"/>
      <c r="G12" s="127"/>
      <c r="H12" s="127"/>
      <c r="I12" s="127"/>
      <c r="J12" s="127"/>
      <c r="K12" s="133"/>
    </row>
    <row r="13" spans="2:11">
      <c r="B13" s="69" t="s">
        <v>166</v>
      </c>
      <c r="C13" s="35"/>
      <c r="D13" s="35"/>
      <c r="E13" s="35"/>
      <c r="G13" s="130">
        <f>F15</f>
        <v>0</v>
      </c>
      <c r="H13" s="130">
        <f t="shared" ref="H13:K13" ca="1" si="2">G15</f>
        <v>-28996843.495999992</v>
      </c>
      <c r="I13" s="130">
        <f t="shared" ca="1" si="2"/>
        <v>-22166789.407807913</v>
      </c>
      <c r="J13" s="130">
        <f t="shared" ca="1" si="2"/>
        <v>111068470.16183728</v>
      </c>
      <c r="K13" s="134">
        <f t="shared" ca="1" si="2"/>
        <v>521034955.18572617</v>
      </c>
    </row>
    <row r="14" spans="2:11">
      <c r="B14" s="69" t="s">
        <v>171</v>
      </c>
      <c r="C14" s="35"/>
      <c r="D14" s="35"/>
      <c r="E14" s="35"/>
      <c r="G14" s="130">
        <f ca="1">'P&amp;L'!G32</f>
        <v>-28996843.495999992</v>
      </c>
      <c r="H14" s="130">
        <f ca="1">'P&amp;L'!H32</f>
        <v>6830054.0881920792</v>
      </c>
      <c r="I14" s="130">
        <f ca="1">'P&amp;L'!I32</f>
        <v>133235259.5696452</v>
      </c>
      <c r="J14" s="130">
        <f ca="1">'P&amp;L'!J32</f>
        <v>409966485.02388889</v>
      </c>
      <c r="K14" s="134">
        <f ca="1">'P&amp;L'!K32</f>
        <v>827512112.31873238</v>
      </c>
    </row>
    <row r="15" spans="2:11">
      <c r="B15" s="69" t="s">
        <v>16</v>
      </c>
      <c r="C15" s="35"/>
      <c r="D15" s="35"/>
      <c r="E15" s="35"/>
      <c r="G15" s="130">
        <f ca="1">SUM(G13:G14)</f>
        <v>-28996843.495999992</v>
      </c>
      <c r="H15" s="130">
        <f t="shared" ref="H15:K15" ca="1" si="3">SUM(H13:H14)</f>
        <v>-22166789.407807913</v>
      </c>
      <c r="I15" s="130">
        <f t="shared" ca="1" si="3"/>
        <v>111068470.16183728</v>
      </c>
      <c r="J15" s="130">
        <f t="shared" ca="1" si="3"/>
        <v>521034955.18572617</v>
      </c>
      <c r="K15" s="134">
        <f t="shared" ca="1" si="3"/>
        <v>1348547067.5044584</v>
      </c>
    </row>
    <row r="16" spans="2:11">
      <c r="B16" s="69"/>
      <c r="C16" s="35"/>
      <c r="D16" s="35"/>
      <c r="E16" s="35"/>
      <c r="G16" s="127"/>
      <c r="H16" s="127"/>
      <c r="I16" s="127"/>
      <c r="J16" s="127"/>
      <c r="K16" s="133"/>
    </row>
    <row r="17" spans="2:11">
      <c r="B17" s="118" t="s">
        <v>172</v>
      </c>
      <c r="C17" s="157"/>
      <c r="D17" s="157"/>
      <c r="E17" s="157"/>
      <c r="G17" s="127"/>
      <c r="H17" s="127"/>
      <c r="I17" s="127"/>
      <c r="J17" s="127"/>
      <c r="K17" s="133"/>
    </row>
    <row r="18" spans="2:11">
      <c r="B18" s="69" t="s">
        <v>296</v>
      </c>
      <c r="C18" s="35"/>
      <c r="D18" s="35"/>
      <c r="E18" s="35"/>
      <c r="G18" s="156">
        <v>0</v>
      </c>
      <c r="H18" s="156">
        <v>0</v>
      </c>
      <c r="I18" s="156">
        <v>0</v>
      </c>
      <c r="J18" s="156">
        <v>0</v>
      </c>
      <c r="K18" s="175">
        <v>0</v>
      </c>
    </row>
    <row r="19" spans="2:11">
      <c r="B19" s="69" t="s">
        <v>297</v>
      </c>
      <c r="C19" s="35"/>
      <c r="D19" s="35"/>
      <c r="E19" s="35"/>
      <c r="G19" s="156">
        <v>0</v>
      </c>
      <c r="H19" s="156">
        <v>0</v>
      </c>
      <c r="I19" s="156">
        <v>0</v>
      </c>
      <c r="J19" s="156">
        <v>0</v>
      </c>
      <c r="K19" s="175">
        <v>0</v>
      </c>
    </row>
    <row r="20" spans="2:11">
      <c r="B20" s="69" t="s">
        <v>298</v>
      </c>
      <c r="C20" s="35"/>
      <c r="D20" s="35"/>
      <c r="E20" s="35"/>
      <c r="G20" s="156">
        <v>0</v>
      </c>
      <c r="H20" s="156">
        <v>0</v>
      </c>
      <c r="I20" s="156">
        <v>0</v>
      </c>
      <c r="J20" s="156">
        <v>0</v>
      </c>
      <c r="K20" s="175">
        <v>0</v>
      </c>
    </row>
    <row r="21" spans="2:11">
      <c r="B21" s="69" t="s">
        <v>299</v>
      </c>
      <c r="C21" s="35"/>
      <c r="D21" s="35"/>
      <c r="E21" s="35"/>
      <c r="G21" s="127">
        <f>SUM(G18:G20)</f>
        <v>0</v>
      </c>
      <c r="H21" s="127">
        <f t="shared" ref="H21:K21" si="4">SUM(H18:H20)</f>
        <v>0</v>
      </c>
      <c r="I21" s="127">
        <f t="shared" si="4"/>
        <v>0</v>
      </c>
      <c r="J21" s="127">
        <f t="shared" si="4"/>
        <v>0</v>
      </c>
      <c r="K21" s="133">
        <f t="shared" si="4"/>
        <v>0</v>
      </c>
    </row>
    <row r="22" spans="2:11">
      <c r="B22" s="69"/>
      <c r="C22" s="35"/>
      <c r="D22" s="35"/>
      <c r="E22" s="35"/>
      <c r="G22" s="127"/>
      <c r="H22" s="127"/>
      <c r="I22" s="127"/>
      <c r="J22" s="127"/>
      <c r="K22" s="133"/>
    </row>
    <row r="23" spans="2:11">
      <c r="B23" s="69" t="s">
        <v>175</v>
      </c>
      <c r="C23" s="35"/>
      <c r="D23" s="35"/>
      <c r="E23" s="35"/>
      <c r="G23" s="127"/>
      <c r="H23" s="127"/>
      <c r="I23" s="127"/>
      <c r="J23" s="127"/>
      <c r="K23" s="133"/>
    </row>
    <row r="24" spans="2:11">
      <c r="B24" s="69" t="s">
        <v>177</v>
      </c>
      <c r="C24" s="35"/>
      <c r="D24" s="35"/>
      <c r="E24" s="35"/>
      <c r="G24" s="173">
        <f ca="1">(Cost_Buildup!G79-Cost_Buildup!G58)*G25/365</f>
        <v>637150.68493150687</v>
      </c>
      <c r="H24" s="130">
        <f ca="1">(Cost_Buildup!H79-Cost_Buildup!H58)*H25/365</f>
        <v>753313.31506849278</v>
      </c>
      <c r="I24" s="130">
        <f ca="1">(Cost_Buildup!I79-Cost_Buildup!I58)*I25/365</f>
        <v>1085308.0372602756</v>
      </c>
      <c r="J24" s="130">
        <f ca="1">(Cost_Buildup!J79-Cost_Buildup!J58)*J25/365</f>
        <v>1248170.9673205484</v>
      </c>
      <c r="K24" s="134">
        <f ca="1">(Cost_Buildup!K79-Cost_Buildup!K58)*K25/365</f>
        <v>1430145.9947519694</v>
      </c>
    </row>
    <row r="25" spans="2:11">
      <c r="B25" s="69" t="s">
        <v>176</v>
      </c>
      <c r="C25" s="35"/>
      <c r="D25" s="35"/>
      <c r="E25" s="35"/>
      <c r="G25" s="156">
        <v>30</v>
      </c>
      <c r="H25" s="156">
        <v>30</v>
      </c>
      <c r="I25" s="156">
        <v>30</v>
      </c>
      <c r="J25" s="156">
        <v>30</v>
      </c>
      <c r="K25" s="175">
        <v>30</v>
      </c>
    </row>
    <row r="26" spans="2:11">
      <c r="B26" s="69"/>
      <c r="C26" s="35"/>
      <c r="D26" s="35"/>
      <c r="E26" s="35"/>
      <c r="G26" s="127"/>
      <c r="H26" s="127"/>
      <c r="I26" s="127"/>
      <c r="J26" s="127"/>
      <c r="K26" s="133"/>
    </row>
    <row r="27" spans="2:11">
      <c r="B27" s="69" t="s">
        <v>178</v>
      </c>
      <c r="C27" s="35"/>
      <c r="D27" s="35"/>
      <c r="E27" s="35"/>
      <c r="G27" s="130">
        <f ca="1">Salaries!G192*Sch!G28/365</f>
        <v>1207232.8767123288</v>
      </c>
      <c r="H27" s="130">
        <f ca="1">Salaries!H192*Sch!H28/365</f>
        <v>1521113.4246575343</v>
      </c>
      <c r="I27" s="130">
        <f ca="1">Salaries!I192*Sch!I28/365</f>
        <v>1877488.5698630135</v>
      </c>
      <c r="J27" s="130">
        <f ca="1">Salaries!J192*Sch!J28/365</f>
        <v>2281148.6123835621</v>
      </c>
      <c r="K27" s="134">
        <f ca="1">Salaries!K192*Sch!K28/365</f>
        <v>2737378.334860275</v>
      </c>
    </row>
    <row r="28" spans="2:11">
      <c r="B28" s="69" t="s">
        <v>176</v>
      </c>
      <c r="C28" s="35"/>
      <c r="D28" s="35"/>
      <c r="E28" s="35"/>
      <c r="G28" s="156">
        <v>30</v>
      </c>
      <c r="H28" s="156">
        <v>30</v>
      </c>
      <c r="I28" s="156">
        <v>30</v>
      </c>
      <c r="J28" s="156">
        <v>30</v>
      </c>
      <c r="K28" s="175">
        <v>30</v>
      </c>
    </row>
    <row r="29" spans="2:11">
      <c r="B29" s="69"/>
      <c r="C29" s="35"/>
      <c r="D29" s="35"/>
      <c r="E29" s="35"/>
      <c r="G29" s="127"/>
      <c r="H29" s="127"/>
      <c r="I29" s="127"/>
      <c r="J29" s="127"/>
      <c r="K29" s="133"/>
    </row>
    <row r="30" spans="2:11">
      <c r="B30" s="69" t="s">
        <v>179</v>
      </c>
      <c r="C30" s="35"/>
      <c r="D30" s="35"/>
      <c r="E30" s="35"/>
      <c r="G30" s="130">
        <f ca="1">IF(G53&gt;0,0,-(G50+G51-G52)/12)</f>
        <v>0</v>
      </c>
      <c r="H30" s="130">
        <f ca="1">IF(H53&gt;0,0,-(H50+H51-H52)/12)</f>
        <v>335864.82642576069</v>
      </c>
      <c r="I30" s="130">
        <f t="shared" ref="I30:K30" ca="1" si="5">IF(I53&gt;0,0,-(I50+I51-I52)/12)</f>
        <v>3012793.3176953159</v>
      </c>
      <c r="J30" s="130">
        <f t="shared" ca="1" si="5"/>
        <v>8759498.6607067417</v>
      </c>
      <c r="K30" s="134">
        <f t="shared" ca="1" si="5"/>
        <v>17234740.791517302</v>
      </c>
    </row>
    <row r="31" spans="2:11">
      <c r="B31" s="69"/>
      <c r="C31" s="35"/>
      <c r="D31" s="35"/>
      <c r="E31" s="35"/>
      <c r="G31" s="127"/>
      <c r="H31" s="127"/>
      <c r="I31" s="127"/>
      <c r="J31" s="127"/>
      <c r="K31" s="133"/>
    </row>
    <row r="32" spans="2:11">
      <c r="B32" s="69" t="s">
        <v>180</v>
      </c>
      <c r="C32" s="35"/>
      <c r="D32" s="35"/>
      <c r="E32" s="35"/>
      <c r="G32" s="130">
        <v>0</v>
      </c>
      <c r="H32" s="130">
        <v>0</v>
      </c>
      <c r="I32" s="130">
        <v>0</v>
      </c>
      <c r="J32" s="130">
        <v>0</v>
      </c>
      <c r="K32" s="134">
        <v>0</v>
      </c>
    </row>
    <row r="33" spans="2:11">
      <c r="B33" s="69"/>
      <c r="C33" s="35"/>
      <c r="D33" s="35"/>
      <c r="E33" s="35"/>
      <c r="G33" s="130"/>
      <c r="H33" s="130"/>
      <c r="I33" s="130"/>
      <c r="J33" s="130"/>
      <c r="K33" s="134"/>
    </row>
    <row r="34" spans="2:11">
      <c r="B34" s="69" t="s">
        <v>181</v>
      </c>
      <c r="C34" s="35"/>
      <c r="D34" s="35"/>
      <c r="E34" s="35"/>
      <c r="G34" s="130">
        <f ca="1">'P&amp;L'!G30</f>
        <v>0</v>
      </c>
      <c r="H34" s="130">
        <f ca="1">'P&amp;L'!H30</f>
        <v>0</v>
      </c>
      <c r="I34" s="130">
        <f ca="1">'P&amp;L'!I30</f>
        <v>37578618.887206517</v>
      </c>
      <c r="J34" s="130">
        <f ca="1">'P&amp;L'!J30</f>
        <v>137871770.07875523</v>
      </c>
      <c r="K34" s="134">
        <f ca="1">'P&amp;L'!K30</f>
        <v>278302349.32457054</v>
      </c>
    </row>
    <row r="35" spans="2:11">
      <c r="B35" s="69"/>
      <c r="C35" s="35"/>
      <c r="D35" s="35"/>
      <c r="E35" s="35"/>
      <c r="G35" s="130"/>
      <c r="H35" s="130"/>
      <c r="I35" s="130"/>
      <c r="J35" s="130"/>
      <c r="K35" s="134"/>
    </row>
    <row r="36" spans="2:11">
      <c r="B36" s="69" t="s">
        <v>182</v>
      </c>
      <c r="C36" s="35"/>
      <c r="D36" s="35"/>
      <c r="E36" s="35"/>
      <c r="G36" s="130">
        <v>0</v>
      </c>
      <c r="H36" s="130">
        <v>0</v>
      </c>
      <c r="I36" s="130">
        <v>0</v>
      </c>
      <c r="J36" s="130">
        <v>0</v>
      </c>
      <c r="K36" s="134">
        <v>0</v>
      </c>
    </row>
    <row r="37" spans="2:11">
      <c r="B37" s="69"/>
      <c r="C37" s="35"/>
      <c r="D37" s="35"/>
      <c r="E37" s="35"/>
      <c r="G37" s="130"/>
      <c r="H37" s="130"/>
      <c r="I37" s="130"/>
      <c r="J37" s="130"/>
      <c r="K37" s="134"/>
    </row>
    <row r="38" spans="2:11">
      <c r="B38" s="69" t="s">
        <v>183</v>
      </c>
      <c r="C38" s="35"/>
      <c r="D38" s="35"/>
      <c r="E38" s="35"/>
      <c r="G38" s="130">
        <f>Tax!G32</f>
        <v>178848.84160000001</v>
      </c>
      <c r="H38" s="130">
        <f>Tax!H32</f>
        <v>207405.86380799999</v>
      </c>
      <c r="I38" s="130">
        <f>Tax!I32</f>
        <v>223326.27130527995</v>
      </c>
      <c r="J38" s="130">
        <f>Tax!J32</f>
        <v>212419.21887014396</v>
      </c>
      <c r="K38" s="134">
        <f>Tax!K32</f>
        <v>200346.33318495451</v>
      </c>
    </row>
    <row r="39" spans="2:11">
      <c r="B39" s="69"/>
      <c r="C39" s="35"/>
      <c r="D39" s="35"/>
      <c r="E39" s="35"/>
      <c r="G39" s="127"/>
      <c r="H39" s="127"/>
      <c r="I39" s="127"/>
      <c r="J39" s="127"/>
      <c r="K39" s="133"/>
    </row>
    <row r="40" spans="2:11">
      <c r="B40" s="118" t="s">
        <v>184</v>
      </c>
      <c r="C40" s="157"/>
      <c r="D40" s="157"/>
      <c r="E40" s="157"/>
      <c r="G40" s="127"/>
      <c r="H40" s="127"/>
      <c r="I40" s="127"/>
      <c r="J40" s="127"/>
      <c r="K40" s="133"/>
    </row>
    <row r="41" spans="2:11">
      <c r="B41" s="69" t="s">
        <v>60</v>
      </c>
      <c r="C41" s="35"/>
      <c r="D41" s="35"/>
      <c r="E41" s="35"/>
      <c r="G41" s="130">
        <f>'P&amp;L'!G6*Sch!G42/365</f>
        <v>28355.031452054794</v>
      </c>
      <c r="H41" s="130">
        <f>'P&amp;L'!H6*Sch!H42/365</f>
        <v>253071.35755397257</v>
      </c>
      <c r="I41" s="130">
        <f>'P&amp;L'!I6*Sch!I42/365</f>
        <v>1531892.2121887549</v>
      </c>
      <c r="J41" s="130">
        <f>'P&amp;L'!J6*Sch!J42/365</f>
        <v>4480214.591572742</v>
      </c>
      <c r="K41" s="134">
        <f>'P&amp;L'!K6*Sch!K42/365</f>
        <v>8737846.3325355612</v>
      </c>
    </row>
    <row r="42" spans="2:11">
      <c r="B42" s="69" t="s">
        <v>185</v>
      </c>
      <c r="C42" s="35"/>
      <c r="D42" s="35"/>
      <c r="E42" s="35"/>
      <c r="G42" s="156">
        <v>2</v>
      </c>
      <c r="H42" s="156">
        <v>2</v>
      </c>
      <c r="I42" s="156">
        <v>2</v>
      </c>
      <c r="J42" s="156">
        <v>2</v>
      </c>
      <c r="K42" s="175">
        <v>2</v>
      </c>
    </row>
    <row r="43" spans="2:11">
      <c r="B43" s="69"/>
      <c r="C43" s="35"/>
      <c r="D43" s="35"/>
      <c r="E43" s="35"/>
      <c r="G43" s="127"/>
      <c r="H43" s="127"/>
      <c r="I43" s="127"/>
      <c r="J43" s="127"/>
      <c r="K43" s="133"/>
    </row>
    <row r="44" spans="2:11">
      <c r="B44" s="69" t="s">
        <v>186</v>
      </c>
      <c r="C44" s="35"/>
      <c r="D44" s="35"/>
      <c r="E44" s="35"/>
      <c r="G44" s="127">
        <v>0</v>
      </c>
      <c r="H44" s="127">
        <v>0</v>
      </c>
      <c r="I44" s="127">
        <v>0</v>
      </c>
      <c r="J44" s="127">
        <v>0</v>
      </c>
      <c r="K44" s="133">
        <v>0</v>
      </c>
    </row>
    <row r="45" spans="2:11">
      <c r="B45" s="69"/>
      <c r="C45" s="35"/>
      <c r="D45" s="35"/>
      <c r="E45" s="35"/>
      <c r="G45" s="127"/>
      <c r="H45" s="127"/>
      <c r="I45" s="127"/>
      <c r="J45" s="127"/>
      <c r="K45" s="133"/>
    </row>
    <row r="46" spans="2:11">
      <c r="B46" s="69" t="s">
        <v>187</v>
      </c>
      <c r="C46" s="35"/>
      <c r="D46" s="35"/>
      <c r="E46" s="158">
        <v>5</v>
      </c>
      <c r="F46" s="127" t="s">
        <v>192</v>
      </c>
      <c r="G46" s="130">
        <f ca="1">Cost_Buildup!G59/12*Sch!E46</f>
        <v>350000</v>
      </c>
      <c r="H46" s="130">
        <f ca="1">G46</f>
        <v>350000</v>
      </c>
      <c r="I46" s="130">
        <f t="shared" ref="I46:K46" ca="1" si="6">H46</f>
        <v>350000</v>
      </c>
      <c r="J46" s="130">
        <f t="shared" ca="1" si="6"/>
        <v>350000</v>
      </c>
      <c r="K46" s="134">
        <f t="shared" ca="1" si="6"/>
        <v>350000</v>
      </c>
    </row>
    <row r="47" spans="2:11">
      <c r="B47" s="69"/>
      <c r="C47" s="35"/>
      <c r="D47" s="35"/>
      <c r="E47" s="35"/>
      <c r="G47" s="127"/>
      <c r="H47" s="127"/>
      <c r="I47" s="127"/>
      <c r="J47" s="127"/>
      <c r="K47" s="133"/>
    </row>
    <row r="48" spans="2:11">
      <c r="B48" s="69"/>
      <c r="C48" s="35"/>
      <c r="D48" s="35"/>
      <c r="E48" s="35"/>
      <c r="G48" s="127"/>
      <c r="H48" s="127"/>
      <c r="I48" s="127"/>
      <c r="J48" s="127"/>
      <c r="K48" s="133"/>
    </row>
    <row r="49" spans="2:11">
      <c r="B49" s="69" t="s">
        <v>188</v>
      </c>
      <c r="C49" s="35"/>
      <c r="D49" s="35"/>
      <c r="E49" s="35"/>
      <c r="G49" s="127"/>
      <c r="H49" s="127"/>
      <c r="I49" s="127"/>
      <c r="J49" s="127"/>
      <c r="K49" s="133"/>
    </row>
    <row r="50" spans="2:11">
      <c r="B50" s="69" t="s">
        <v>166</v>
      </c>
      <c r="C50" s="35"/>
      <c r="D50" s="35"/>
      <c r="E50" s="35"/>
      <c r="G50" s="280">
        <f>F53</f>
        <v>0</v>
      </c>
      <c r="H50" s="280">
        <f ca="1">G53</f>
        <v>1582690.0207679998</v>
      </c>
      <c r="I50" s="280">
        <f ca="1">H53</f>
        <v>0</v>
      </c>
      <c r="J50" s="280">
        <f ca="1">I53</f>
        <v>0</v>
      </c>
      <c r="K50" s="281">
        <f ca="1">J53</f>
        <v>0</v>
      </c>
    </row>
    <row r="51" spans="2:11">
      <c r="B51" s="69" t="s">
        <v>189</v>
      </c>
      <c r="C51" s="35"/>
      <c r="D51" s="35"/>
      <c r="E51" s="35"/>
      <c r="G51" s="280">
        <f ca="1">Cost_Buildup!G98</f>
        <v>3880522.2847679998</v>
      </c>
      <c r="H51" s="280">
        <f ca="1">Cost_Buildup!H98</f>
        <v>8629028.2371628806</v>
      </c>
      <c r="I51" s="280">
        <f ca="1">Cost_Buildup!I98</f>
        <v>24136576.541633777</v>
      </c>
      <c r="J51" s="280">
        <f ca="1">Cost_Buildup!J98</f>
        <v>56549351.442070514</v>
      </c>
      <c r="K51" s="281">
        <f ca="1">Cost_Buildup!K98</f>
        <v>106291675.03207155</v>
      </c>
    </row>
    <row r="52" spans="2:11">
      <c r="B52" s="69" t="s">
        <v>190</v>
      </c>
      <c r="C52" s="35"/>
      <c r="D52" s="35"/>
      <c r="E52" s="35"/>
      <c r="G52" s="280">
        <f>Revenue_B2C!G153+Revenue_B2B!G153+'Micro Entrepreneurship'!G153</f>
        <v>2297832.264</v>
      </c>
      <c r="H52" s="280">
        <f>Revenue_B2C!H153+Revenue_B2B!H153+'Micro Entrepreneurship'!H153</f>
        <v>14242096.175040009</v>
      </c>
      <c r="I52" s="280">
        <f>Revenue_B2C!I153+Revenue_B2B!I153+'Micro Entrepreneurship'!I153</f>
        <v>60290096.353977568</v>
      </c>
      <c r="J52" s="280">
        <f>Revenue_B2C!J153+Revenue_B2B!J153+'Micro Entrepreneurship'!J153</f>
        <v>161663335.37055141</v>
      </c>
      <c r="K52" s="281">
        <f>Revenue_B2C!K153+Revenue_B2B!K153+'Micro Entrepreneurship'!K153</f>
        <v>313108564.53027916</v>
      </c>
    </row>
    <row r="53" spans="2:11">
      <c r="B53" s="69" t="s">
        <v>16</v>
      </c>
      <c r="C53" s="35"/>
      <c r="D53" s="35"/>
      <c r="E53" s="35"/>
      <c r="G53" s="280">
        <f ca="1">IF(G50+G51-G52&gt;0, G50+G51-G52,0)</f>
        <v>1582690.0207679998</v>
      </c>
      <c r="H53" s="280">
        <f t="shared" ref="H53:K53" ca="1" si="7">IF(H50+H51-H52&gt;0, H50+H51-H52,0)</f>
        <v>0</v>
      </c>
      <c r="I53" s="280">
        <f t="shared" ca="1" si="7"/>
        <v>0</v>
      </c>
      <c r="J53" s="280">
        <f t="shared" ca="1" si="7"/>
        <v>0</v>
      </c>
      <c r="K53" s="281">
        <f t="shared" ca="1" si="7"/>
        <v>0</v>
      </c>
    </row>
    <row r="54" spans="2:11">
      <c r="B54" s="69"/>
      <c r="C54" s="35"/>
      <c r="D54" s="35"/>
      <c r="E54" s="35"/>
      <c r="G54" s="127"/>
      <c r="H54" s="127"/>
      <c r="I54" s="127"/>
      <c r="J54" s="127"/>
      <c r="K54" s="133"/>
    </row>
    <row r="55" spans="2:11">
      <c r="B55" s="69" t="s">
        <v>191</v>
      </c>
      <c r="C55" s="35"/>
      <c r="D55" s="35"/>
      <c r="E55" s="35"/>
      <c r="F55" s="121">
        <v>0.9</v>
      </c>
      <c r="G55" s="130">
        <f ca="1">$F$55*'P&amp;L'!G30</f>
        <v>0</v>
      </c>
      <c r="H55" s="130">
        <f ca="1">$F$55*'P&amp;L'!H30</f>
        <v>0</v>
      </c>
      <c r="I55" s="130">
        <f ca="1">$F$55*'P&amp;L'!I30</f>
        <v>33820756.998485863</v>
      </c>
      <c r="J55" s="130">
        <f ca="1">$F$55*'P&amp;L'!J30</f>
        <v>124084593.07087971</v>
      </c>
      <c r="K55" s="134">
        <f ca="1">$F$55*'P&amp;L'!K30</f>
        <v>250472114.39211348</v>
      </c>
    </row>
    <row r="56" spans="2:11">
      <c r="B56" s="69"/>
      <c r="C56" s="35"/>
      <c r="D56" s="35"/>
      <c r="E56" s="35"/>
      <c r="G56" s="127"/>
      <c r="H56" s="127"/>
      <c r="I56" s="127"/>
      <c r="J56" s="127"/>
      <c r="K56" s="133"/>
    </row>
    <row r="57" spans="2:11">
      <c r="B57" s="71" t="s">
        <v>43</v>
      </c>
      <c r="C57" s="6"/>
      <c r="D57" s="6"/>
      <c r="E57" s="6"/>
      <c r="F57" s="137"/>
      <c r="G57" s="137">
        <v>0</v>
      </c>
      <c r="H57" s="137">
        <v>0</v>
      </c>
      <c r="I57" s="137">
        <v>0</v>
      </c>
      <c r="J57" s="137">
        <v>0</v>
      </c>
      <c r="K57" s="176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Y35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11" sqref="B11"/>
    </sheetView>
  </sheetViews>
  <sheetFormatPr defaultColWidth="14.28515625" defaultRowHeight="15"/>
  <cols>
    <col min="1" max="1" width="3.7109375" style="9" customWidth="1"/>
    <col min="2" max="2" width="30.7109375" style="9" customWidth="1"/>
    <col min="3" max="3" width="14.28515625" style="9"/>
    <col min="4" max="5" width="14.28515625" style="198"/>
    <col min="6" max="11" width="16.7109375" style="9" customWidth="1"/>
    <col min="12" max="16" width="14.28515625" style="9"/>
    <col min="17" max="17" width="16" style="9" bestFit="1" customWidth="1"/>
    <col min="18" max="16384" width="14.28515625" style="9"/>
  </cols>
  <sheetData>
    <row r="1" spans="2:17">
      <c r="B1" s="2" t="s">
        <v>0</v>
      </c>
      <c r="C1" s="2"/>
      <c r="D1" s="191"/>
      <c r="E1" s="191"/>
      <c r="F1" s="2"/>
    </row>
    <row r="2" spans="2:17">
      <c r="B2" s="10" t="s">
        <v>1</v>
      </c>
      <c r="C2" s="10"/>
      <c r="D2" s="192"/>
      <c r="E2" s="192"/>
      <c r="F2" s="10"/>
    </row>
    <row r="3" spans="2:17">
      <c r="B3" s="10" t="s">
        <v>2</v>
      </c>
      <c r="C3" s="10"/>
      <c r="D3" s="192"/>
      <c r="E3" s="192"/>
      <c r="F3" s="10"/>
    </row>
    <row r="4" spans="2:17">
      <c r="B4" s="4"/>
      <c r="C4" s="4"/>
      <c r="D4" s="193"/>
      <c r="E4" s="193"/>
      <c r="F4" s="4"/>
    </row>
    <row r="5" spans="2:17" s="11" customFormat="1">
      <c r="B5" s="30" t="s">
        <v>3</v>
      </c>
      <c r="C5" s="169"/>
      <c r="D5" s="166"/>
      <c r="E5" s="166"/>
      <c r="F5" s="171"/>
      <c r="G5" s="199" t="s">
        <v>75</v>
      </c>
      <c r="H5" s="199" t="s">
        <v>76</v>
      </c>
      <c r="I5" s="199" t="s">
        <v>77</v>
      </c>
      <c r="J5" s="199" t="s">
        <v>78</v>
      </c>
      <c r="K5" s="199" t="s">
        <v>79</v>
      </c>
    </row>
    <row r="6" spans="2:17">
      <c r="B6" s="16" t="s">
        <v>338</v>
      </c>
      <c r="C6" s="180"/>
      <c r="D6" s="195"/>
      <c r="E6" s="195"/>
      <c r="F6" s="186"/>
      <c r="G6" s="257">
        <f>Revenue_B2C!G149+Revenue_B2C!G153</f>
        <v>5174793.24</v>
      </c>
      <c r="H6" s="257">
        <f>Revenue_B2C!H149+Revenue_B2C!H153</f>
        <v>46185522.753599994</v>
      </c>
      <c r="I6" s="257">
        <f>Revenue_B2C!I149+Revenue_B2C!I153</f>
        <v>279570328.72444779</v>
      </c>
      <c r="J6" s="257">
        <f>Revenue_B2C!J149+Revenue_B2C!J153</f>
        <v>817639162.9620254</v>
      </c>
      <c r="K6" s="257">
        <f>Revenue_B2C!K149+Revenue_B2C!K153</f>
        <v>1594656955.6877398</v>
      </c>
      <c r="M6" s="379"/>
      <c r="N6" s="379"/>
      <c r="O6" s="379"/>
      <c r="P6" s="379"/>
      <c r="Q6" s="379"/>
    </row>
    <row r="7" spans="2:17">
      <c r="B7" s="16" t="s">
        <v>337</v>
      </c>
      <c r="C7" s="180"/>
      <c r="D7" s="195"/>
      <c r="E7" s="195"/>
      <c r="F7" s="186"/>
      <c r="G7" s="257">
        <f>Revenue_B2B!G149+Revenue_B2B!G153</f>
        <v>8775402.5240000021</v>
      </c>
      <c r="H7" s="257">
        <f>Revenue_B2B!H149+Revenue_B2B!H153</f>
        <v>37871237.240640074</v>
      </c>
      <c r="I7" s="257">
        <f>Revenue_B2B!I149+Revenue_B2B!I153</f>
        <v>86856638.84645763</v>
      </c>
      <c r="J7" s="257">
        <f>Revenue_B2B!J149+Revenue_B2B!J153</f>
        <v>184230954.4898974</v>
      </c>
      <c r="K7" s="257">
        <f>Revenue_B2B!K149+Revenue_B2B!K153</f>
        <v>375501034.31299889</v>
      </c>
      <c r="M7" s="380"/>
      <c r="N7" s="380"/>
      <c r="O7" s="380"/>
      <c r="P7" s="380"/>
      <c r="Q7" s="380"/>
    </row>
    <row r="8" spans="2:17" ht="17.25">
      <c r="B8" s="16" t="s">
        <v>339</v>
      </c>
      <c r="C8" s="180"/>
      <c r="D8" s="195"/>
      <c r="E8" s="195"/>
      <c r="F8" s="186"/>
      <c r="G8" s="256">
        <f>'Micro Entrepreneurship'!G149+'Micro Entrepreneurship'!G153</f>
        <v>1113371.3</v>
      </c>
      <c r="H8" s="256">
        <f>'Micro Entrepreneurship'!H149+'Micro Entrepreneurship'!H153</f>
        <v>9308092.7087999973</v>
      </c>
      <c r="I8" s="256">
        <f>'Micro Entrepreneurship'!I149+'Micro Entrepreneurship'!I153</f>
        <v>28808108.527392007</v>
      </c>
      <c r="J8" s="256">
        <f>'Micro Entrepreneurship'!J149+'Micro Entrepreneurship'!J153</f>
        <v>57922858.866136357</v>
      </c>
      <c r="K8" s="256">
        <f>'Micro Entrepreneurship'!K149+'Micro Entrepreneurship'!K153</f>
        <v>82442599.697758019</v>
      </c>
      <c r="M8" s="380"/>
      <c r="N8" s="56"/>
      <c r="O8" s="56"/>
      <c r="P8" s="56"/>
      <c r="Q8" s="56"/>
    </row>
    <row r="9" spans="2:17">
      <c r="B9" s="16" t="s">
        <v>313</v>
      </c>
      <c r="C9" s="180"/>
      <c r="D9" s="195"/>
      <c r="E9" s="195"/>
      <c r="F9" s="186"/>
      <c r="G9" s="257">
        <f>SUM(G6:G8)</f>
        <v>15063567.064000003</v>
      </c>
      <c r="H9" s="257">
        <f t="shared" ref="H9:K9" si="0">SUM(H6:H8)</f>
        <v>93364852.703040078</v>
      </c>
      <c r="I9" s="257">
        <f t="shared" si="0"/>
        <v>395235076.09829748</v>
      </c>
      <c r="J9" s="257">
        <f t="shared" si="0"/>
        <v>1059792976.3180591</v>
      </c>
      <c r="K9" s="257">
        <f t="shared" si="0"/>
        <v>2052600589.6984966</v>
      </c>
      <c r="M9" s="155"/>
    </row>
    <row r="10" spans="2:17">
      <c r="B10" s="16" t="s">
        <v>312</v>
      </c>
      <c r="C10" s="180"/>
      <c r="D10" s="195"/>
      <c r="E10" s="195"/>
      <c r="F10" s="186"/>
      <c r="G10" s="257">
        <f>Revenue_B2C!G150+Revenue_B2B!G150+'Micro Entrepreneurship'!G150</f>
        <v>0</v>
      </c>
      <c r="H10" s="257">
        <f>Revenue_B2C!H150+Revenue_B2B!H150+'Micro Entrepreneurship'!H150</f>
        <v>0</v>
      </c>
      <c r="I10" s="257">
        <f>Revenue_B2C!I150+Revenue_B2B!I150+'Micro Entrepreneurship'!I150</f>
        <v>0</v>
      </c>
      <c r="J10" s="257">
        <f>Revenue_B2C!J150+Revenue_B2B!J150+'Micro Entrepreneurship'!J150</f>
        <v>0</v>
      </c>
      <c r="K10" s="257">
        <f>Revenue_B2C!K150+Revenue_B2B!K150+'Micro Entrepreneurship'!K150</f>
        <v>0</v>
      </c>
      <c r="M10" s="155"/>
    </row>
    <row r="11" spans="2:17" ht="17.25">
      <c r="B11" s="16" t="s">
        <v>147</v>
      </c>
      <c r="C11" s="180"/>
      <c r="D11" s="195"/>
      <c r="E11" s="195"/>
      <c r="F11" s="186"/>
      <c r="G11" s="256">
        <f>Revenue_B2C!G153+Revenue_B2B!G153+'Micro Entrepreneurship'!G153</f>
        <v>2297832.264</v>
      </c>
      <c r="H11" s="256">
        <f>Revenue_B2C!H153+Revenue_B2B!H153+'Micro Entrepreneurship'!H153</f>
        <v>14242096.175040009</v>
      </c>
      <c r="I11" s="256">
        <f>Revenue_B2C!I153+Revenue_B2B!I153+'Micro Entrepreneurship'!I153</f>
        <v>60290096.353977568</v>
      </c>
      <c r="J11" s="256">
        <f>Revenue_B2C!J153+Revenue_B2B!J153+'Micro Entrepreneurship'!J153</f>
        <v>161663335.37055141</v>
      </c>
      <c r="K11" s="256">
        <f>Revenue_B2C!K153+Revenue_B2B!K153+'Micro Entrepreneurship'!K153</f>
        <v>313108564.53027916</v>
      </c>
      <c r="M11" s="155"/>
    </row>
    <row r="12" spans="2:17" s="17" customFormat="1">
      <c r="B12" s="13" t="s">
        <v>18</v>
      </c>
      <c r="C12" s="179"/>
      <c r="D12" s="194"/>
      <c r="E12" s="194"/>
      <c r="F12" s="185"/>
      <c r="G12" s="255">
        <f>G9-G10-G11</f>
        <v>12765734.800000003</v>
      </c>
      <c r="H12" s="255">
        <f t="shared" ref="H12:K12" si="1">H9-H10-H11</f>
        <v>79122756.528000072</v>
      </c>
      <c r="I12" s="255">
        <f t="shared" si="1"/>
        <v>334944979.74431992</v>
      </c>
      <c r="J12" s="255">
        <f t="shared" si="1"/>
        <v>898129640.94750762</v>
      </c>
      <c r="K12" s="255">
        <f t="shared" si="1"/>
        <v>1739492025.1682174</v>
      </c>
    </row>
    <row r="13" spans="2:17">
      <c r="B13" s="16"/>
      <c r="C13" s="180"/>
      <c r="D13" s="195"/>
      <c r="E13" s="195"/>
      <c r="F13" s="186"/>
      <c r="G13" s="257"/>
      <c r="H13" s="257"/>
      <c r="I13" s="257"/>
      <c r="J13" s="257"/>
      <c r="K13" s="257"/>
    </row>
    <row r="14" spans="2:17">
      <c r="B14" s="16" t="s">
        <v>213</v>
      </c>
      <c r="C14" s="180"/>
      <c r="D14" s="195"/>
      <c r="E14" s="195"/>
      <c r="F14" s="186"/>
      <c r="G14" s="257">
        <f ca="1">Salaries!G192</f>
        <v>14688000</v>
      </c>
      <c r="H14" s="257">
        <f ca="1">Salaries!H192</f>
        <v>18506880</v>
      </c>
      <c r="I14" s="257">
        <f ca="1">Salaries!I192</f>
        <v>22842777.599999998</v>
      </c>
      <c r="J14" s="257">
        <f ca="1">Salaries!J192</f>
        <v>27753974.784000002</v>
      </c>
      <c r="K14" s="257">
        <f ca="1">Salaries!K192</f>
        <v>33304769.740800016</v>
      </c>
    </row>
    <row r="15" spans="2:17">
      <c r="B15" s="16" t="s">
        <v>24</v>
      </c>
      <c r="C15" s="180"/>
      <c r="D15" s="195"/>
      <c r="E15" s="195"/>
      <c r="F15" s="186"/>
      <c r="G15" s="257">
        <f ca="1">Cost_Buildup!G96</f>
        <v>11640000</v>
      </c>
      <c r="H15" s="257">
        <f ca="1">Cost_Buildup!H96</f>
        <v>12571200</v>
      </c>
      <c r="I15" s="257">
        <f ca="1">Cost_Buildup!I96</f>
        <v>13576896</v>
      </c>
      <c r="J15" s="257">
        <f ca="1">Cost_Buildup!J96</f>
        <v>14663047.680000002</v>
      </c>
      <c r="K15" s="257">
        <f ca="1">Cost_Buildup!K96</f>
        <v>15836091.494400002</v>
      </c>
    </row>
    <row r="16" spans="2:17">
      <c r="B16" s="16" t="s">
        <v>23</v>
      </c>
      <c r="C16" s="180"/>
      <c r="D16" s="195"/>
      <c r="E16" s="195"/>
      <c r="F16" s="186"/>
      <c r="G16" s="257">
        <f ca="1">Cost_Buildup!G79</f>
        <v>13182457.137599999</v>
      </c>
      <c r="H16" s="257">
        <f ca="1">Cost_Buildup!H79</f>
        <v>39569477.762015998</v>
      </c>
      <c r="I16" s="257">
        <f ca="1">Cost_Buildup!I79</f>
        <v>125993543.41796547</v>
      </c>
      <c r="J16" s="257">
        <f ca="1">Cost_Buildup!J79</f>
        <v>306205714.80545843</v>
      </c>
      <c r="K16" s="257">
        <f ca="1">Cost_Buildup!K79</f>
        <v>582767579.35574639</v>
      </c>
    </row>
    <row r="17" spans="1:16353" ht="17.25">
      <c r="B17" s="16" t="s">
        <v>220</v>
      </c>
      <c r="C17" s="180"/>
      <c r="D17" s="195"/>
      <c r="E17" s="195"/>
      <c r="F17" s="186"/>
      <c r="G17" s="256">
        <f ca="1">Cost_Buildup!G99</f>
        <v>334800</v>
      </c>
      <c r="H17" s="256">
        <f ca="1">Cost_Buildup!H99</f>
        <v>424569.59999999998</v>
      </c>
      <c r="I17" s="256">
        <f ca="1">Cost_Buildup!I99</f>
        <v>551753.85600000015</v>
      </c>
      <c r="J17" s="256">
        <f ca="1">Cost_Buildup!J99</f>
        <v>669360.56832000008</v>
      </c>
      <c r="K17" s="256">
        <f ca="1">Cost_Buildup!K99</f>
        <v>802253.12993280019</v>
      </c>
    </row>
    <row r="18" spans="1:16353">
      <c r="B18" s="13" t="s">
        <v>22</v>
      </c>
      <c r="C18" s="179"/>
      <c r="D18" s="194"/>
      <c r="E18" s="194"/>
      <c r="F18" s="185"/>
      <c r="G18" s="257">
        <f ca="1">SUM(G14:G17)</f>
        <v>39845257.137599997</v>
      </c>
      <c r="H18" s="257">
        <f t="shared" ref="H18:K18" ca="1" si="2">SUM(H14:H17)</f>
        <v>71072127.362015992</v>
      </c>
      <c r="I18" s="257">
        <f t="shared" ca="1" si="2"/>
        <v>162964970.87396547</v>
      </c>
      <c r="J18" s="257">
        <f t="shared" ca="1" si="2"/>
        <v>349292097.83777839</v>
      </c>
      <c r="K18" s="257">
        <f t="shared" ca="1" si="2"/>
        <v>632710693.7208792</v>
      </c>
    </row>
    <row r="19" spans="1:16353" ht="17.25">
      <c r="B19" s="16"/>
      <c r="C19" s="180"/>
      <c r="D19" s="195"/>
      <c r="E19" s="195"/>
      <c r="F19" s="186"/>
      <c r="G19" s="256"/>
      <c r="H19" s="256"/>
      <c r="I19" s="256"/>
      <c r="J19" s="256"/>
      <c r="K19" s="256"/>
    </row>
    <row r="20" spans="1:16353" s="12" customFormat="1">
      <c r="B20" s="18" t="s">
        <v>19</v>
      </c>
      <c r="C20" s="181"/>
      <c r="D20" s="196"/>
      <c r="E20" s="196"/>
      <c r="F20" s="187"/>
      <c r="G20" s="255">
        <f ca="1">G12-G18</f>
        <v>-27079522.337599993</v>
      </c>
      <c r="H20" s="255">
        <f ca="1">H12-H18</f>
        <v>8050629.1659840792</v>
      </c>
      <c r="I20" s="255">
        <f ca="1">I12-I18</f>
        <v>171980008.87035444</v>
      </c>
      <c r="J20" s="255">
        <f ca="1">J12-J18</f>
        <v>548837543.10972929</v>
      </c>
      <c r="K20" s="255">
        <f ca="1">K12-K18</f>
        <v>1106781331.4473381</v>
      </c>
    </row>
    <row r="21" spans="1:16353" s="15" customFormat="1">
      <c r="A21" s="14"/>
      <c r="B21" s="19"/>
      <c r="C21" s="182"/>
      <c r="D21" s="197"/>
      <c r="E21" s="197"/>
      <c r="F21" s="188"/>
      <c r="G21" s="258"/>
      <c r="H21" s="258"/>
      <c r="I21" s="258"/>
      <c r="J21" s="258"/>
      <c r="K21" s="258"/>
    </row>
    <row r="22" spans="1:16353" s="15" customFormat="1">
      <c r="A22" s="14"/>
      <c r="B22" s="20" t="s">
        <v>12</v>
      </c>
      <c r="C22" s="183"/>
      <c r="D22" s="198"/>
      <c r="E22" s="198"/>
      <c r="F22" s="189"/>
      <c r="G22" s="257">
        <f>'Asset Schedule'!G108</f>
        <v>2096170</v>
      </c>
      <c r="H22" s="257">
        <f>'Asset Schedule'!H108</f>
        <v>1249132.0999999999</v>
      </c>
      <c r="I22" s="257">
        <f>'Asset Schedule'!I108</f>
        <v>1182050.821</v>
      </c>
      <c r="J22" s="257">
        <f>'Asset Schedule'!J108</f>
        <v>988380.95465000009</v>
      </c>
      <c r="K22" s="257">
        <f>'Asset Schedule'!K108</f>
        <v>954796.91835010005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</row>
    <row r="23" spans="1:16353">
      <c r="B23" s="16"/>
      <c r="C23" s="180"/>
      <c r="D23" s="195"/>
      <c r="E23" s="195"/>
      <c r="F23" s="186"/>
      <c r="G23" s="257"/>
      <c r="H23" s="257"/>
      <c r="I23" s="257"/>
      <c r="J23" s="257"/>
      <c r="K23" s="257"/>
    </row>
    <row r="24" spans="1:16353" s="17" customFormat="1">
      <c r="B24" s="13" t="s">
        <v>20</v>
      </c>
      <c r="C24" s="179"/>
      <c r="D24" s="194"/>
      <c r="E24" s="194"/>
      <c r="F24" s="185"/>
      <c r="G24" s="255">
        <f ca="1">G20-G22</f>
        <v>-29175692.337599993</v>
      </c>
      <c r="H24" s="255">
        <f ca="1">H20-H22</f>
        <v>6801497.0659840796</v>
      </c>
      <c r="I24" s="255">
        <f ca="1">I20-I22</f>
        <v>170797958.04935443</v>
      </c>
      <c r="J24" s="255">
        <f ca="1">J20-J22</f>
        <v>547849162.15507925</v>
      </c>
      <c r="K24" s="255">
        <f ca="1">K20-K22</f>
        <v>1105826534.5289881</v>
      </c>
    </row>
    <row r="25" spans="1:16353">
      <c r="B25" s="16"/>
      <c r="C25" s="180"/>
      <c r="D25" s="195"/>
      <c r="E25" s="195"/>
      <c r="F25" s="186"/>
      <c r="G25" s="257"/>
      <c r="H25" s="257"/>
      <c r="I25" s="257"/>
      <c r="J25" s="257"/>
      <c r="K25" s="257"/>
    </row>
    <row r="26" spans="1:16353">
      <c r="B26" s="16" t="s">
        <v>21</v>
      </c>
      <c r="C26" s="180"/>
      <c r="D26" s="195"/>
      <c r="E26" s="195"/>
      <c r="F26" s="186"/>
      <c r="G26" s="257">
        <v>0</v>
      </c>
      <c r="H26" s="257">
        <v>0</v>
      </c>
      <c r="I26" s="257">
        <v>0</v>
      </c>
      <c r="J26" s="257">
        <v>0</v>
      </c>
      <c r="K26" s="257">
        <v>0</v>
      </c>
    </row>
    <row r="27" spans="1:16353">
      <c r="B27" s="16"/>
      <c r="C27" s="180"/>
      <c r="D27" s="195"/>
      <c r="E27" s="195"/>
      <c r="F27" s="186"/>
      <c r="G27" s="257"/>
      <c r="H27" s="257"/>
      <c r="I27" s="257"/>
      <c r="J27" s="257"/>
      <c r="K27" s="257"/>
    </row>
    <row r="28" spans="1:16353" s="12" customFormat="1">
      <c r="B28" s="13" t="s">
        <v>40</v>
      </c>
      <c r="C28" s="179"/>
      <c r="D28" s="194"/>
      <c r="E28" s="194"/>
      <c r="F28" s="185"/>
      <c r="G28" s="255">
        <f ca="1">G24-G26</f>
        <v>-29175692.337599993</v>
      </c>
      <c r="H28" s="255">
        <f ca="1">H24-H26</f>
        <v>6801497.0659840796</v>
      </c>
      <c r="I28" s="255">
        <f ca="1">I24-I26</f>
        <v>170797958.04935443</v>
      </c>
      <c r="J28" s="255">
        <f ca="1">J24-J26</f>
        <v>547849162.15507925</v>
      </c>
      <c r="K28" s="255">
        <f ca="1">K24-K26</f>
        <v>1105826534.5289881</v>
      </c>
    </row>
    <row r="29" spans="1:16353" s="12" customFormat="1">
      <c r="B29" s="13"/>
      <c r="C29" s="179"/>
      <c r="D29" s="194"/>
      <c r="E29" s="194"/>
      <c r="F29" s="185"/>
      <c r="G29" s="255"/>
      <c r="H29" s="255"/>
      <c r="I29" s="255"/>
      <c r="J29" s="255"/>
      <c r="K29" s="255"/>
    </row>
    <row r="30" spans="1:16353">
      <c r="B30" s="16" t="s">
        <v>148</v>
      </c>
      <c r="C30" s="180"/>
      <c r="D30" s="195"/>
      <c r="E30" s="195"/>
      <c r="F30" s="186"/>
      <c r="G30" s="257">
        <f ca="1">Tax!G20</f>
        <v>0</v>
      </c>
      <c r="H30" s="257">
        <f ca="1">Tax!H20</f>
        <v>0</v>
      </c>
      <c r="I30" s="257">
        <f ca="1">Tax!I20</f>
        <v>37578618.887206517</v>
      </c>
      <c r="J30" s="257">
        <f ca="1">Tax!J20</f>
        <v>137871770.07875523</v>
      </c>
      <c r="K30" s="257">
        <f ca="1">Tax!K20</f>
        <v>278302349.32457054</v>
      </c>
    </row>
    <row r="31" spans="1:16353" ht="17.25">
      <c r="B31" s="16" t="s">
        <v>149</v>
      </c>
      <c r="C31" s="180"/>
      <c r="D31" s="195"/>
      <c r="E31" s="195"/>
      <c r="F31" s="186"/>
      <c r="G31" s="256">
        <f>-Tax!G27</f>
        <v>-178848.84160000001</v>
      </c>
      <c r="H31" s="256">
        <f>-Tax!H27</f>
        <v>-28557.022207999966</v>
      </c>
      <c r="I31" s="256">
        <f>-Tax!I27</f>
        <v>-15920.407497279964</v>
      </c>
      <c r="J31" s="256">
        <f>-Tax!J27</f>
        <v>10907.052435136</v>
      </c>
      <c r="K31" s="256">
        <f>-Tax!K27</f>
        <v>12072.885685189458</v>
      </c>
    </row>
    <row r="32" spans="1:16353" s="12" customFormat="1">
      <c r="B32" s="163" t="s">
        <v>39</v>
      </c>
      <c r="C32" s="184"/>
      <c r="D32" s="200"/>
      <c r="E32" s="200"/>
      <c r="F32" s="190"/>
      <c r="G32" s="259">
        <f ca="1">G28-SUM(G30:G31)</f>
        <v>-28996843.495999992</v>
      </c>
      <c r="H32" s="259">
        <f ca="1">H28-SUM(H30:H31)</f>
        <v>6830054.0881920792</v>
      </c>
      <c r="I32" s="259">
        <f ca="1">I28-SUM(I30:I31)</f>
        <v>133235259.5696452</v>
      </c>
      <c r="J32" s="259">
        <f ca="1">J28-SUM(J30:J31)</f>
        <v>409966485.02388889</v>
      </c>
      <c r="K32" s="259">
        <f ca="1">K28-SUM(K30:K31)</f>
        <v>827512112.31873238</v>
      </c>
    </row>
    <row r="35" spans="8:11">
      <c r="H35" s="155"/>
      <c r="I35" s="155"/>
      <c r="J35" s="155"/>
      <c r="K35" s="155"/>
    </row>
  </sheetData>
  <pageMargins left="0.3" right="0.2" top="1" bottom="0.46" header="0.5" footer="0.5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Revenue_B2C</vt:lpstr>
      <vt:lpstr>Revenue_B2B</vt:lpstr>
      <vt:lpstr>Micro Entrepreneurship</vt:lpstr>
      <vt:lpstr>Cost_Buildup</vt:lpstr>
      <vt:lpstr>Salaries</vt:lpstr>
      <vt:lpstr>Asset Schedule</vt:lpstr>
      <vt:lpstr>Tax</vt:lpstr>
      <vt:lpstr>Sch</vt:lpstr>
      <vt:lpstr>P&amp;L</vt:lpstr>
      <vt:lpstr>BS</vt:lpstr>
      <vt:lpstr>CF</vt:lpstr>
      <vt:lpstr>Disc Valuation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Castelino</dc:creator>
  <cp:lastModifiedBy>abumari</cp:lastModifiedBy>
  <dcterms:created xsi:type="dcterms:W3CDTF">2019-09-10T03:57:32Z</dcterms:created>
  <dcterms:modified xsi:type="dcterms:W3CDTF">2020-01-02T10:43:29Z</dcterms:modified>
</cp:coreProperties>
</file>